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2510" windowHeight="7935" firstSheet="14" activeTab="20"/>
  </bookViews>
  <sheets>
    <sheet name="Addl DTC" sheetId="12" r:id="rId1"/>
    <sheet name="DTC LT Sketch" sheetId="14" r:id="rId2"/>
    <sheet name="DTC LTVR" sheetId="4" state="hidden" r:id="rId3"/>
    <sheet name="Estimate Sketch" sheetId="9" state="hidden" r:id="rId4"/>
    <sheet name="Station Feasibility" sheetId="19" r:id="rId5"/>
    <sheet name="Energy Savings" sheetId="3" r:id="rId6"/>
    <sheet name="ganapathi" sheetId="20" r:id="rId7"/>
    <sheet name="PALANGALA " sheetId="21" r:id="rId8"/>
    <sheet name="kalappa " sheetId="22" r:id="rId9"/>
    <sheet name="kadanga " sheetId="23" r:id="rId10"/>
    <sheet name="Ammathi " sheetId="24" r:id="rId11"/>
    <sheet name="polibetta office " sheetId="25" r:id="rId12"/>
    <sheet name="chennangi " sheetId="26" r:id="rId13"/>
    <sheet name="old kadanga " sheetId="27" r:id="rId14"/>
    <sheet name="Hanchikadu" sheetId="28" r:id="rId15"/>
    <sheet name="Ms Building M m Smitha " sheetId="30" r:id="rId16"/>
    <sheet name="KUSHALAPPA" sheetId="29" r:id="rId17"/>
    <sheet name="beligunda" sheetId="31" r:id="rId18"/>
    <sheet name="Sheet1" sheetId="32" r:id="rId19"/>
    <sheet name="Sheet2" sheetId="33" r:id="rId20"/>
    <sheet name="old kadanga link line " sheetId="34" r:id="rId21"/>
    <sheet name="Sheet4" sheetId="35" r:id="rId22"/>
  </sheets>
  <calcPr calcId="125725"/>
  <fileRecoveryPr autoRecover="0"/>
</workbook>
</file>

<file path=xl/calcChain.xml><?xml version="1.0" encoding="utf-8"?>
<calcChain xmlns="http://schemas.openxmlformats.org/spreadsheetml/2006/main">
  <c r="H71" i="34"/>
  <c r="H65"/>
  <c r="F65"/>
  <c r="H64"/>
  <c r="F64"/>
  <c r="H30"/>
  <c r="F30"/>
  <c r="H29"/>
  <c r="F29"/>
  <c r="D28"/>
  <c r="H28" s="1"/>
  <c r="H27"/>
  <c r="F27"/>
  <c r="H26"/>
  <c r="F26"/>
  <c r="H25"/>
  <c r="F25"/>
  <c r="H24"/>
  <c r="F24"/>
  <c r="D23"/>
  <c r="F23" s="1"/>
  <c r="H22"/>
  <c r="F22"/>
  <c r="H21"/>
  <c r="H19"/>
  <c r="F19"/>
  <c r="H18"/>
  <c r="F18"/>
  <c r="H17"/>
  <c r="F17"/>
  <c r="H16"/>
  <c r="F16"/>
  <c r="H15"/>
  <c r="F15"/>
  <c r="H14"/>
  <c r="F14"/>
  <c r="H13"/>
  <c r="F13"/>
  <c r="H12"/>
  <c r="F12"/>
  <c r="H11"/>
  <c r="F11"/>
  <c r="H10"/>
  <c r="F10"/>
  <c r="H9"/>
  <c r="F9"/>
  <c r="A6"/>
  <c r="D20" s="1"/>
  <c r="B212" i="32"/>
  <c r="H211"/>
  <c r="F208"/>
  <c r="D211" s="1"/>
  <c r="H181"/>
  <c r="H177"/>
  <c r="H178" s="1"/>
  <c r="H175"/>
  <c r="F175"/>
  <c r="H174"/>
  <c r="F174"/>
  <c r="H135"/>
  <c r="F135"/>
  <c r="D134"/>
  <c r="H134" s="1"/>
  <c r="D133"/>
  <c r="F133" s="1"/>
  <c r="H132"/>
  <c r="F132"/>
  <c r="H131"/>
  <c r="F131"/>
  <c r="H130"/>
  <c r="F130"/>
  <c r="H129"/>
  <c r="F129"/>
  <c r="H128"/>
  <c r="F128"/>
  <c r="H127"/>
  <c r="F127"/>
  <c r="H126"/>
  <c r="D125"/>
  <c r="H125" s="1"/>
  <c r="H124"/>
  <c r="F124"/>
  <c r="H123"/>
  <c r="F123"/>
  <c r="H122"/>
  <c r="F122"/>
  <c r="H121"/>
  <c r="F121"/>
  <c r="H120"/>
  <c r="F120"/>
  <c r="H119"/>
  <c r="F119"/>
  <c r="H118"/>
  <c r="F118"/>
  <c r="H117"/>
  <c r="F117"/>
  <c r="A114"/>
  <c r="A112"/>
  <c r="A111"/>
  <c r="A109"/>
  <c r="H87"/>
  <c r="F87"/>
  <c r="H86"/>
  <c r="F86"/>
  <c r="F85"/>
  <c r="H84"/>
  <c r="F84"/>
  <c r="F83"/>
  <c r="F82"/>
  <c r="F81"/>
  <c r="F80"/>
  <c r="H79"/>
  <c r="F79"/>
  <c r="H77"/>
  <c r="F77"/>
  <c r="H76"/>
  <c r="F76"/>
  <c r="H75"/>
  <c r="F75"/>
  <c r="H74"/>
  <c r="F74"/>
  <c r="H73"/>
  <c r="F73"/>
  <c r="H72"/>
  <c r="F72"/>
  <c r="H71"/>
  <c r="F71"/>
  <c r="H70"/>
  <c r="F70"/>
  <c r="H69"/>
  <c r="F69"/>
  <c r="H68"/>
  <c r="F68"/>
  <c r="H67"/>
  <c r="F67"/>
  <c r="H66"/>
  <c r="F66"/>
  <c r="H65"/>
  <c r="F65"/>
  <c r="A61"/>
  <c r="C60"/>
  <c r="C111" s="1"/>
  <c r="A60"/>
  <c r="A59"/>
  <c r="A110" s="1"/>
  <c r="H31"/>
  <c r="F31"/>
  <c r="H30"/>
  <c r="F30"/>
  <c r="H29"/>
  <c r="F29"/>
  <c r="H28"/>
  <c r="F28"/>
  <c r="H27"/>
  <c r="F27"/>
  <c r="H26"/>
  <c r="F26"/>
  <c r="H25"/>
  <c r="F25"/>
  <c r="H24"/>
  <c r="F24"/>
  <c r="H23"/>
  <c r="F23"/>
  <c r="H22"/>
  <c r="F22"/>
  <c r="H21"/>
  <c r="F21"/>
  <c r="H20"/>
  <c r="F20"/>
  <c r="H19"/>
  <c r="F19"/>
  <c r="H18"/>
  <c r="F18"/>
  <c r="H17"/>
  <c r="F17"/>
  <c r="H16"/>
  <c r="F16"/>
  <c r="H15"/>
  <c r="F15"/>
  <c r="H14"/>
  <c r="F14"/>
  <c r="H13"/>
  <c r="F13"/>
  <c r="H12"/>
  <c r="F12"/>
  <c r="H11"/>
  <c r="F11"/>
  <c r="H9"/>
  <c r="H33" s="1"/>
  <c r="F9"/>
  <c r="A6"/>
  <c r="K180" i="22"/>
  <c r="H67" i="34" l="1"/>
  <c r="H68" s="1"/>
  <c r="H69" s="1"/>
  <c r="H72" s="1"/>
  <c r="H73"/>
  <c r="F28"/>
  <c r="H20"/>
  <c r="F20"/>
  <c r="F21" s="1"/>
  <c r="H23"/>
  <c r="F33" i="32"/>
  <c r="F37" s="1"/>
  <c r="H89"/>
  <c r="H88" s="1"/>
  <c r="F89"/>
  <c r="F125"/>
  <c r="F126" s="1"/>
  <c r="F134"/>
  <c r="H182"/>
  <c r="H179"/>
  <c r="F188" s="1"/>
  <c r="H184"/>
  <c r="H137"/>
  <c r="F137"/>
  <c r="F34"/>
  <c r="H32"/>
  <c r="F88"/>
  <c r="F93"/>
  <c r="H180"/>
  <c r="H133"/>
  <c r="H183"/>
  <c r="A176" i="22"/>
  <c r="C176" i="31"/>
  <c r="A177"/>
  <c r="G176"/>
  <c r="A172"/>
  <c r="A171"/>
  <c r="A170"/>
  <c r="H135"/>
  <c r="F135"/>
  <c r="H134"/>
  <c r="F134"/>
  <c r="D134"/>
  <c r="H133"/>
  <c r="D133"/>
  <c r="F133" s="1"/>
  <c r="H132"/>
  <c r="F132"/>
  <c r="H131"/>
  <c r="F131"/>
  <c r="H130"/>
  <c r="F130"/>
  <c r="H129"/>
  <c r="F129"/>
  <c r="H128"/>
  <c r="F128"/>
  <c r="H127"/>
  <c r="F127"/>
  <c r="H126"/>
  <c r="F126"/>
  <c r="H125"/>
  <c r="F125"/>
  <c r="H124"/>
  <c r="F124"/>
  <c r="H123"/>
  <c r="F123"/>
  <c r="H122"/>
  <c r="F122"/>
  <c r="H121"/>
  <c r="F121"/>
  <c r="H120"/>
  <c r="F120"/>
  <c r="H119"/>
  <c r="F119"/>
  <c r="H118"/>
  <c r="F118"/>
  <c r="H117"/>
  <c r="H137" s="1"/>
  <c r="F117"/>
  <c r="F137" s="1"/>
  <c r="A114"/>
  <c r="A112"/>
  <c r="A111"/>
  <c r="A109"/>
  <c r="H87"/>
  <c r="F87"/>
  <c r="H86"/>
  <c r="F86"/>
  <c r="F85"/>
  <c r="H84"/>
  <c r="F84"/>
  <c r="F83"/>
  <c r="F82"/>
  <c r="F81"/>
  <c r="F89" s="1"/>
  <c r="F80"/>
  <c r="H79"/>
  <c r="F79"/>
  <c r="H77"/>
  <c r="F77"/>
  <c r="H76"/>
  <c r="F76"/>
  <c r="H75"/>
  <c r="F75"/>
  <c r="H74"/>
  <c r="F74"/>
  <c r="H73"/>
  <c r="F73"/>
  <c r="H72"/>
  <c r="F72"/>
  <c r="H71"/>
  <c r="F71"/>
  <c r="H70"/>
  <c r="F70"/>
  <c r="H69"/>
  <c r="F69"/>
  <c r="H68"/>
  <c r="F68"/>
  <c r="H67"/>
  <c r="F67"/>
  <c r="H66"/>
  <c r="F66"/>
  <c r="H65"/>
  <c r="H89" s="1"/>
  <c r="F65"/>
  <c r="A61"/>
  <c r="C60"/>
  <c r="C111" s="1"/>
  <c r="A60"/>
  <c r="A59"/>
  <c r="A110" s="1"/>
  <c r="H31"/>
  <c r="F31"/>
  <c r="H30"/>
  <c r="F30"/>
  <c r="F29"/>
  <c r="D29"/>
  <c r="H29" s="1"/>
  <c r="H28"/>
  <c r="F28"/>
  <c r="H27"/>
  <c r="F27"/>
  <c r="H26"/>
  <c r="F26"/>
  <c r="H25"/>
  <c r="F25"/>
  <c r="D24"/>
  <c r="F24" s="1"/>
  <c r="H23"/>
  <c r="F23"/>
  <c r="H22"/>
  <c r="H20"/>
  <c r="F20"/>
  <c r="H19"/>
  <c r="F19"/>
  <c r="H18"/>
  <c r="F18"/>
  <c r="H17"/>
  <c r="F17"/>
  <c r="H16"/>
  <c r="F16"/>
  <c r="H15"/>
  <c r="F15"/>
  <c r="H14"/>
  <c r="F14"/>
  <c r="H13"/>
  <c r="F13"/>
  <c r="H12"/>
  <c r="F12"/>
  <c r="H11"/>
  <c r="F11"/>
  <c r="H9"/>
  <c r="F9"/>
  <c r="A6"/>
  <c r="D21" s="1"/>
  <c r="A177" i="30"/>
  <c r="A171"/>
  <c r="A170"/>
  <c r="H87"/>
  <c r="F87"/>
  <c r="H86"/>
  <c r="F86"/>
  <c r="F85"/>
  <c r="H84"/>
  <c r="F84"/>
  <c r="F83"/>
  <c r="F82"/>
  <c r="F81"/>
  <c r="F80"/>
  <c r="H79"/>
  <c r="F79"/>
  <c r="H77"/>
  <c r="F77"/>
  <c r="H76"/>
  <c r="F76"/>
  <c r="H75"/>
  <c r="F75"/>
  <c r="H74"/>
  <c r="F74"/>
  <c r="H73"/>
  <c r="F73"/>
  <c r="H72"/>
  <c r="F72"/>
  <c r="H71"/>
  <c r="F71"/>
  <c r="H70"/>
  <c r="F70"/>
  <c r="H69"/>
  <c r="F69"/>
  <c r="H68"/>
  <c r="F68"/>
  <c r="H67"/>
  <c r="F67"/>
  <c r="H66"/>
  <c r="F66"/>
  <c r="H65"/>
  <c r="F65"/>
  <c r="F89" s="1"/>
  <c r="A61"/>
  <c r="C60"/>
  <c r="A60"/>
  <c r="A59"/>
  <c r="H31"/>
  <c r="F31"/>
  <c r="H30"/>
  <c r="F30"/>
  <c r="D29"/>
  <c r="F29" s="1"/>
  <c r="H28"/>
  <c r="F28"/>
  <c r="H27"/>
  <c r="F27"/>
  <c r="H26"/>
  <c r="F26"/>
  <c r="H25"/>
  <c r="F25"/>
  <c r="H24"/>
  <c r="F24"/>
  <c r="H23"/>
  <c r="F23"/>
  <c r="H22"/>
  <c r="H20"/>
  <c r="F20"/>
  <c r="H19"/>
  <c r="F19"/>
  <c r="H18"/>
  <c r="F18"/>
  <c r="H17"/>
  <c r="F17"/>
  <c r="H16"/>
  <c r="F16"/>
  <c r="H15"/>
  <c r="F15"/>
  <c r="H14"/>
  <c r="F14"/>
  <c r="H13"/>
  <c r="F13"/>
  <c r="H12"/>
  <c r="F12"/>
  <c r="H11"/>
  <c r="F11"/>
  <c r="H9"/>
  <c r="F9"/>
  <c r="A6"/>
  <c r="D21" s="1"/>
  <c r="A177" i="29"/>
  <c r="G176"/>
  <c r="A172"/>
  <c r="A171"/>
  <c r="A170"/>
  <c r="H135"/>
  <c r="F135"/>
  <c r="H134"/>
  <c r="D134"/>
  <c r="F134" s="1"/>
  <c r="H133"/>
  <c r="F133"/>
  <c r="D133"/>
  <c r="H132"/>
  <c r="F132"/>
  <c r="H131"/>
  <c r="F131"/>
  <c r="H130"/>
  <c r="F130"/>
  <c r="H129"/>
  <c r="F129"/>
  <c r="H128"/>
  <c r="F128"/>
  <c r="H127"/>
  <c r="F127"/>
  <c r="H126"/>
  <c r="D125"/>
  <c r="F125" s="1"/>
  <c r="F126" s="1"/>
  <c r="H124"/>
  <c r="F124"/>
  <c r="H123"/>
  <c r="F123"/>
  <c r="H122"/>
  <c r="F122"/>
  <c r="H121"/>
  <c r="F121"/>
  <c r="H120"/>
  <c r="F120"/>
  <c r="H119"/>
  <c r="F119"/>
  <c r="H118"/>
  <c r="F118"/>
  <c r="H117"/>
  <c r="F117"/>
  <c r="F137" s="1"/>
  <c r="A114"/>
  <c r="A112"/>
  <c r="A111"/>
  <c r="A109"/>
  <c r="H87"/>
  <c r="F87"/>
  <c r="H86"/>
  <c r="F86"/>
  <c r="F85"/>
  <c r="H84"/>
  <c r="F84"/>
  <c r="F83"/>
  <c r="F82"/>
  <c r="F81"/>
  <c r="F89" s="1"/>
  <c r="F80"/>
  <c r="H79"/>
  <c r="F79"/>
  <c r="H77"/>
  <c r="F77"/>
  <c r="H76"/>
  <c r="F76"/>
  <c r="H75"/>
  <c r="F75"/>
  <c r="H74"/>
  <c r="F74"/>
  <c r="H73"/>
  <c r="F73"/>
  <c r="H72"/>
  <c r="F72"/>
  <c r="H71"/>
  <c r="F71"/>
  <c r="H70"/>
  <c r="F70"/>
  <c r="H69"/>
  <c r="F69"/>
  <c r="H68"/>
  <c r="F68"/>
  <c r="H67"/>
  <c r="F67"/>
  <c r="H66"/>
  <c r="F66"/>
  <c r="H65"/>
  <c r="H89" s="1"/>
  <c r="F65"/>
  <c r="A61"/>
  <c r="C60"/>
  <c r="C111" s="1"/>
  <c r="A60"/>
  <c r="A59"/>
  <c r="A110" s="1"/>
  <c r="H31"/>
  <c r="F31"/>
  <c r="H30"/>
  <c r="F30"/>
  <c r="F29"/>
  <c r="D29"/>
  <c r="H29" s="1"/>
  <c r="H28"/>
  <c r="F28"/>
  <c r="H27"/>
  <c r="F27"/>
  <c r="H26"/>
  <c r="F26"/>
  <c r="H25"/>
  <c r="F25"/>
  <c r="H24"/>
  <c r="F24"/>
  <c r="H23"/>
  <c r="F23"/>
  <c r="H22"/>
  <c r="F21"/>
  <c r="F22" s="1"/>
  <c r="H20"/>
  <c r="F20"/>
  <c r="H19"/>
  <c r="F19"/>
  <c r="H18"/>
  <c r="F18"/>
  <c r="H17"/>
  <c r="F17"/>
  <c r="H16"/>
  <c r="F16"/>
  <c r="H15"/>
  <c r="F15"/>
  <c r="H14"/>
  <c r="F14"/>
  <c r="H13"/>
  <c r="F13"/>
  <c r="H12"/>
  <c r="F12"/>
  <c r="H11"/>
  <c r="F11"/>
  <c r="H9"/>
  <c r="F9"/>
  <c r="A6"/>
  <c r="A112" i="24"/>
  <c r="A61"/>
  <c r="C111"/>
  <c r="A177" i="28"/>
  <c r="G176"/>
  <c r="A172"/>
  <c r="A171"/>
  <c r="A170"/>
  <c r="H135"/>
  <c r="F135"/>
  <c r="H134"/>
  <c r="F134"/>
  <c r="D134"/>
  <c r="F133"/>
  <c r="D133"/>
  <c r="H133" s="1"/>
  <c r="H132"/>
  <c r="F132"/>
  <c r="H131"/>
  <c r="F131"/>
  <c r="H130"/>
  <c r="F130"/>
  <c r="H129"/>
  <c r="F129"/>
  <c r="H128"/>
  <c r="F128"/>
  <c r="H127"/>
  <c r="F127"/>
  <c r="H126"/>
  <c r="H125"/>
  <c r="F125"/>
  <c r="F126" s="1"/>
  <c r="D125"/>
  <c r="H124"/>
  <c r="F124"/>
  <c r="H123"/>
  <c r="F123"/>
  <c r="H122"/>
  <c r="F122"/>
  <c r="H121"/>
  <c r="F121"/>
  <c r="H120"/>
  <c r="F120"/>
  <c r="H119"/>
  <c r="F119"/>
  <c r="H118"/>
  <c r="F118"/>
  <c r="H117"/>
  <c r="F117"/>
  <c r="F137" s="1"/>
  <c r="A114"/>
  <c r="A112"/>
  <c r="A111"/>
  <c r="A109"/>
  <c r="H87"/>
  <c r="F87"/>
  <c r="H86"/>
  <c r="F86"/>
  <c r="F85"/>
  <c r="H84"/>
  <c r="F84"/>
  <c r="F83"/>
  <c r="F82"/>
  <c r="F81"/>
  <c r="F80"/>
  <c r="H79"/>
  <c r="F79"/>
  <c r="H77"/>
  <c r="F77"/>
  <c r="H76"/>
  <c r="F76"/>
  <c r="H75"/>
  <c r="F75"/>
  <c r="H74"/>
  <c r="F74"/>
  <c r="H73"/>
  <c r="F73"/>
  <c r="H72"/>
  <c r="F72"/>
  <c r="H71"/>
  <c r="F71"/>
  <c r="H70"/>
  <c r="F70"/>
  <c r="H69"/>
  <c r="F69"/>
  <c r="H68"/>
  <c r="F68"/>
  <c r="H67"/>
  <c r="F67"/>
  <c r="H66"/>
  <c r="H89" s="1"/>
  <c r="F66"/>
  <c r="F89" s="1"/>
  <c r="H65"/>
  <c r="F65"/>
  <c r="A61"/>
  <c r="C60"/>
  <c r="C111" s="1"/>
  <c r="A60"/>
  <c r="A59"/>
  <c r="A110" s="1"/>
  <c r="H31"/>
  <c r="F31"/>
  <c r="H30"/>
  <c r="F30"/>
  <c r="D29"/>
  <c r="F29" s="1"/>
  <c r="H28"/>
  <c r="F28"/>
  <c r="H27"/>
  <c r="F27"/>
  <c r="H26"/>
  <c r="F26"/>
  <c r="H25"/>
  <c r="F25"/>
  <c r="D24"/>
  <c r="H24" s="1"/>
  <c r="H23"/>
  <c r="F23"/>
  <c r="H22"/>
  <c r="H20"/>
  <c r="F20"/>
  <c r="H19"/>
  <c r="F19"/>
  <c r="H18"/>
  <c r="F18"/>
  <c r="H17"/>
  <c r="F17"/>
  <c r="H16"/>
  <c r="F16"/>
  <c r="H15"/>
  <c r="F15"/>
  <c r="H14"/>
  <c r="F14"/>
  <c r="H13"/>
  <c r="F13"/>
  <c r="H12"/>
  <c r="F12"/>
  <c r="H11"/>
  <c r="F11"/>
  <c r="H9"/>
  <c r="F9"/>
  <c r="A6"/>
  <c r="D21" s="1"/>
  <c r="A177" i="27"/>
  <c r="G176"/>
  <c r="A172"/>
  <c r="A171"/>
  <c r="A170"/>
  <c r="H135"/>
  <c r="F135"/>
  <c r="D134"/>
  <c r="F134" s="1"/>
  <c r="D133"/>
  <c r="F133" s="1"/>
  <c r="H132"/>
  <c r="F132"/>
  <c r="H131"/>
  <c r="F131"/>
  <c r="H130"/>
  <c r="F130"/>
  <c r="H129"/>
  <c r="F129"/>
  <c r="H128"/>
  <c r="F128"/>
  <c r="H127"/>
  <c r="F127"/>
  <c r="H126"/>
  <c r="H124"/>
  <c r="F124"/>
  <c r="H123"/>
  <c r="F123"/>
  <c r="H122"/>
  <c r="F122"/>
  <c r="H121"/>
  <c r="F121"/>
  <c r="H120"/>
  <c r="F120"/>
  <c r="H119"/>
  <c r="F119"/>
  <c r="H118"/>
  <c r="F118"/>
  <c r="H117"/>
  <c r="F117"/>
  <c r="A114"/>
  <c r="D125" s="1"/>
  <c r="A112"/>
  <c r="A111"/>
  <c r="A109"/>
  <c r="H87"/>
  <c r="F87"/>
  <c r="H86"/>
  <c r="F86"/>
  <c r="F85"/>
  <c r="H84"/>
  <c r="F84"/>
  <c r="F83"/>
  <c r="F82"/>
  <c r="F81"/>
  <c r="F80"/>
  <c r="H79"/>
  <c r="F79"/>
  <c r="H77"/>
  <c r="F77"/>
  <c r="H76"/>
  <c r="F76"/>
  <c r="H75"/>
  <c r="F75"/>
  <c r="H74"/>
  <c r="F74"/>
  <c r="H73"/>
  <c r="F73"/>
  <c r="H72"/>
  <c r="F72"/>
  <c r="H71"/>
  <c r="F71"/>
  <c r="H70"/>
  <c r="F70"/>
  <c r="H69"/>
  <c r="F69"/>
  <c r="H68"/>
  <c r="F68"/>
  <c r="H67"/>
  <c r="F67"/>
  <c r="H66"/>
  <c r="F66"/>
  <c r="H65"/>
  <c r="H89" s="1"/>
  <c r="F65"/>
  <c r="F89" s="1"/>
  <c r="A61"/>
  <c r="C60"/>
  <c r="C111" s="1"/>
  <c r="A60"/>
  <c r="A59"/>
  <c r="A110" s="1"/>
  <c r="H31"/>
  <c r="F31"/>
  <c r="H30"/>
  <c r="F30"/>
  <c r="D29"/>
  <c r="F29" s="1"/>
  <c r="H28"/>
  <c r="F28"/>
  <c r="H27"/>
  <c r="F27"/>
  <c r="H26"/>
  <c r="F26"/>
  <c r="H25"/>
  <c r="F25"/>
  <c r="D24"/>
  <c r="H24" s="1"/>
  <c r="H23"/>
  <c r="F23"/>
  <c r="H22"/>
  <c r="H20"/>
  <c r="F20"/>
  <c r="H19"/>
  <c r="F19"/>
  <c r="H18"/>
  <c r="F18"/>
  <c r="H17"/>
  <c r="F17"/>
  <c r="H16"/>
  <c r="F16"/>
  <c r="H15"/>
  <c r="F15"/>
  <c r="H14"/>
  <c r="F14"/>
  <c r="H13"/>
  <c r="F13"/>
  <c r="H12"/>
  <c r="F12"/>
  <c r="H11"/>
  <c r="F11"/>
  <c r="H9"/>
  <c r="F9"/>
  <c r="A6"/>
  <c r="D21" s="1"/>
  <c r="A177" i="26"/>
  <c r="G176"/>
  <c r="A172"/>
  <c r="A171"/>
  <c r="A170"/>
  <c r="H135"/>
  <c r="F135"/>
  <c r="H134"/>
  <c r="D134"/>
  <c r="F134" s="1"/>
  <c r="H133"/>
  <c r="F133"/>
  <c r="D133"/>
  <c r="H132"/>
  <c r="F132"/>
  <c r="H131"/>
  <c r="F131"/>
  <c r="H130"/>
  <c r="F130"/>
  <c r="H129"/>
  <c r="F129"/>
  <c r="H128"/>
  <c r="F128"/>
  <c r="H127"/>
  <c r="F127"/>
  <c r="H126"/>
  <c r="H125"/>
  <c r="D125"/>
  <c r="F125" s="1"/>
  <c r="F126" s="1"/>
  <c r="H124"/>
  <c r="F124"/>
  <c r="H123"/>
  <c r="F123"/>
  <c r="H122"/>
  <c r="F122"/>
  <c r="H121"/>
  <c r="F121"/>
  <c r="H120"/>
  <c r="F120"/>
  <c r="H119"/>
  <c r="F119"/>
  <c r="H118"/>
  <c r="F118"/>
  <c r="H117"/>
  <c r="F117"/>
  <c r="A114"/>
  <c r="A112"/>
  <c r="A111"/>
  <c r="A109"/>
  <c r="H87"/>
  <c r="F87"/>
  <c r="H86"/>
  <c r="F86"/>
  <c r="F85"/>
  <c r="H84"/>
  <c r="F84"/>
  <c r="F83"/>
  <c r="F82"/>
  <c r="F81"/>
  <c r="F89" s="1"/>
  <c r="F80"/>
  <c r="H79"/>
  <c r="F79"/>
  <c r="H77"/>
  <c r="F77"/>
  <c r="H76"/>
  <c r="F76"/>
  <c r="H75"/>
  <c r="F75"/>
  <c r="H74"/>
  <c r="F74"/>
  <c r="H73"/>
  <c r="F73"/>
  <c r="H72"/>
  <c r="F72"/>
  <c r="H71"/>
  <c r="F71"/>
  <c r="H70"/>
  <c r="F70"/>
  <c r="H69"/>
  <c r="F69"/>
  <c r="H68"/>
  <c r="F68"/>
  <c r="H67"/>
  <c r="F67"/>
  <c r="H66"/>
  <c r="F66"/>
  <c r="H65"/>
  <c r="H89" s="1"/>
  <c r="F65"/>
  <c r="A61"/>
  <c r="C60"/>
  <c r="C111" s="1"/>
  <c r="A60"/>
  <c r="A59"/>
  <c r="A110" s="1"/>
  <c r="H31"/>
  <c r="F31"/>
  <c r="H30"/>
  <c r="F30"/>
  <c r="D29"/>
  <c r="H29" s="1"/>
  <c r="H28"/>
  <c r="F28"/>
  <c r="H27"/>
  <c r="F27"/>
  <c r="H26"/>
  <c r="F26"/>
  <c r="H25"/>
  <c r="F25"/>
  <c r="D24"/>
  <c r="H24" s="1"/>
  <c r="H23"/>
  <c r="F23"/>
  <c r="H22"/>
  <c r="H20"/>
  <c r="F20"/>
  <c r="H19"/>
  <c r="F19"/>
  <c r="H18"/>
  <c r="F18"/>
  <c r="H17"/>
  <c r="F17"/>
  <c r="H16"/>
  <c r="F16"/>
  <c r="H15"/>
  <c r="F15"/>
  <c r="H14"/>
  <c r="F14"/>
  <c r="H13"/>
  <c r="F13"/>
  <c r="H12"/>
  <c r="F12"/>
  <c r="H11"/>
  <c r="F11"/>
  <c r="H9"/>
  <c r="F9"/>
  <c r="A6"/>
  <c r="D21" s="1"/>
  <c r="A61" i="25"/>
  <c r="A177"/>
  <c r="G176"/>
  <c r="A172"/>
  <c r="A171"/>
  <c r="A170"/>
  <c r="H135"/>
  <c r="F135"/>
  <c r="H134"/>
  <c r="F134"/>
  <c r="D134"/>
  <c r="H133"/>
  <c r="F133"/>
  <c r="D133"/>
  <c r="H132"/>
  <c r="F132"/>
  <c r="H131"/>
  <c r="F131"/>
  <c r="H130"/>
  <c r="F130"/>
  <c r="H129"/>
  <c r="F129"/>
  <c r="H128"/>
  <c r="F128"/>
  <c r="H127"/>
  <c r="F127"/>
  <c r="H126"/>
  <c r="H124"/>
  <c r="F124"/>
  <c r="H123"/>
  <c r="F123"/>
  <c r="H122"/>
  <c r="F122"/>
  <c r="H121"/>
  <c r="F121"/>
  <c r="H120"/>
  <c r="F120"/>
  <c r="H119"/>
  <c r="F119"/>
  <c r="H118"/>
  <c r="F118"/>
  <c r="H117"/>
  <c r="F117"/>
  <c r="A114"/>
  <c r="A112"/>
  <c r="A111"/>
  <c r="A109"/>
  <c r="H87"/>
  <c r="F87"/>
  <c r="H86"/>
  <c r="F86"/>
  <c r="F85"/>
  <c r="H84"/>
  <c r="F84"/>
  <c r="F83"/>
  <c r="F82"/>
  <c r="F81"/>
  <c r="F80"/>
  <c r="H79"/>
  <c r="F79"/>
  <c r="H77"/>
  <c r="F77"/>
  <c r="H76"/>
  <c r="F76"/>
  <c r="H75"/>
  <c r="F75"/>
  <c r="H74"/>
  <c r="F74"/>
  <c r="H73"/>
  <c r="F73"/>
  <c r="H72"/>
  <c r="F72"/>
  <c r="H71"/>
  <c r="F71"/>
  <c r="H70"/>
  <c r="F70"/>
  <c r="H69"/>
  <c r="F69"/>
  <c r="H68"/>
  <c r="F68"/>
  <c r="H67"/>
  <c r="F67"/>
  <c r="H66"/>
  <c r="H89" s="1"/>
  <c r="F66"/>
  <c r="H65"/>
  <c r="F65"/>
  <c r="F89" s="1"/>
  <c r="C60"/>
  <c r="C111" s="1"/>
  <c r="A60"/>
  <c r="A59"/>
  <c r="A110" s="1"/>
  <c r="H31"/>
  <c r="F31"/>
  <c r="H30"/>
  <c r="F30"/>
  <c r="H29"/>
  <c r="D29"/>
  <c r="F29" s="1"/>
  <c r="H28"/>
  <c r="F28"/>
  <c r="H27"/>
  <c r="F27"/>
  <c r="H26"/>
  <c r="F26"/>
  <c r="H25"/>
  <c r="F25"/>
  <c r="D24"/>
  <c r="H24" s="1"/>
  <c r="H23"/>
  <c r="F23"/>
  <c r="H22"/>
  <c r="D21"/>
  <c r="F21" s="1"/>
  <c r="F22" s="1"/>
  <c r="H20"/>
  <c r="F20"/>
  <c r="H19"/>
  <c r="F19"/>
  <c r="H18"/>
  <c r="F18"/>
  <c r="H17"/>
  <c r="F17"/>
  <c r="H16"/>
  <c r="F16"/>
  <c r="H15"/>
  <c r="F15"/>
  <c r="H14"/>
  <c r="F14"/>
  <c r="H13"/>
  <c r="F13"/>
  <c r="H12"/>
  <c r="F12"/>
  <c r="H11"/>
  <c r="F11"/>
  <c r="H9"/>
  <c r="F9"/>
  <c r="A6"/>
  <c r="A177" i="24"/>
  <c r="G176"/>
  <c r="A172"/>
  <c r="A171"/>
  <c r="A170"/>
  <c r="H135"/>
  <c r="F135"/>
  <c r="H134"/>
  <c r="F134"/>
  <c r="D134"/>
  <c r="H133"/>
  <c r="F133"/>
  <c r="D133"/>
  <c r="H132"/>
  <c r="F132"/>
  <c r="H131"/>
  <c r="F131"/>
  <c r="H130"/>
  <c r="F130"/>
  <c r="H129"/>
  <c r="F129"/>
  <c r="H128"/>
  <c r="F128"/>
  <c r="H127"/>
  <c r="F127"/>
  <c r="H126"/>
  <c r="H124"/>
  <c r="F124"/>
  <c r="H123"/>
  <c r="F123"/>
  <c r="H122"/>
  <c r="F122"/>
  <c r="H121"/>
  <c r="F121"/>
  <c r="H120"/>
  <c r="F120"/>
  <c r="H119"/>
  <c r="F119"/>
  <c r="H118"/>
  <c r="F118"/>
  <c r="H117"/>
  <c r="F117"/>
  <c r="A114"/>
  <c r="D125" s="1"/>
  <c r="A111"/>
  <c r="A109"/>
  <c r="H87"/>
  <c r="F87"/>
  <c r="H86"/>
  <c r="F86"/>
  <c r="F85"/>
  <c r="H84"/>
  <c r="F84"/>
  <c r="F83"/>
  <c r="F82"/>
  <c r="F81"/>
  <c r="F80"/>
  <c r="H79"/>
  <c r="F79"/>
  <c r="H77"/>
  <c r="F77"/>
  <c r="H76"/>
  <c r="F76"/>
  <c r="H75"/>
  <c r="F75"/>
  <c r="H74"/>
  <c r="F74"/>
  <c r="H73"/>
  <c r="F73"/>
  <c r="H72"/>
  <c r="F72"/>
  <c r="H71"/>
  <c r="F71"/>
  <c r="H70"/>
  <c r="F70"/>
  <c r="H69"/>
  <c r="F69"/>
  <c r="H68"/>
  <c r="F68"/>
  <c r="H67"/>
  <c r="F67"/>
  <c r="H66"/>
  <c r="F66"/>
  <c r="H65"/>
  <c r="H89" s="1"/>
  <c r="F65"/>
  <c r="C60"/>
  <c r="A60"/>
  <c r="A59"/>
  <c r="A110" s="1"/>
  <c r="H31"/>
  <c r="F31"/>
  <c r="H30"/>
  <c r="F30"/>
  <c r="H29"/>
  <c r="D29"/>
  <c r="F29" s="1"/>
  <c r="H28"/>
  <c r="F28"/>
  <c r="H27"/>
  <c r="F27"/>
  <c r="H26"/>
  <c r="F26"/>
  <c r="H25"/>
  <c r="F25"/>
  <c r="H24"/>
  <c r="H23"/>
  <c r="F23"/>
  <c r="H22"/>
  <c r="H20"/>
  <c r="F20"/>
  <c r="H19"/>
  <c r="F19"/>
  <c r="H18"/>
  <c r="F18"/>
  <c r="H17"/>
  <c r="F17"/>
  <c r="H16"/>
  <c r="F16"/>
  <c r="H15"/>
  <c r="F15"/>
  <c r="H14"/>
  <c r="F14"/>
  <c r="H13"/>
  <c r="F13"/>
  <c r="H12"/>
  <c r="F12"/>
  <c r="H11"/>
  <c r="F11"/>
  <c r="H9"/>
  <c r="F9"/>
  <c r="A6"/>
  <c r="D21" s="1"/>
  <c r="H31" i="23"/>
  <c r="F31"/>
  <c r="H30"/>
  <c r="F30"/>
  <c r="H29"/>
  <c r="D29"/>
  <c r="F29" s="1"/>
  <c r="H28"/>
  <c r="F28"/>
  <c r="H27"/>
  <c r="F27"/>
  <c r="H26"/>
  <c r="F26"/>
  <c r="H25"/>
  <c r="F25"/>
  <c r="D24"/>
  <c r="F24" s="1"/>
  <c r="H23"/>
  <c r="F23"/>
  <c r="H22"/>
  <c r="H20"/>
  <c r="F20"/>
  <c r="H19"/>
  <c r="F19"/>
  <c r="H18"/>
  <c r="F18"/>
  <c r="H17"/>
  <c r="F17"/>
  <c r="H16"/>
  <c r="F16"/>
  <c r="H15"/>
  <c r="F15"/>
  <c r="H14"/>
  <c r="F14"/>
  <c r="H13"/>
  <c r="F13"/>
  <c r="H12"/>
  <c r="F12"/>
  <c r="H11"/>
  <c r="F11"/>
  <c r="H9"/>
  <c r="F9"/>
  <c r="A6"/>
  <c r="D21" s="1"/>
  <c r="F21" s="1"/>
  <c r="F22" s="1"/>
  <c r="A111" i="22"/>
  <c r="G175"/>
  <c r="A171"/>
  <c r="A170"/>
  <c r="A169"/>
  <c r="H134"/>
  <c r="F134"/>
  <c r="D133"/>
  <c r="F133" s="1"/>
  <c r="D132"/>
  <c r="F132" s="1"/>
  <c r="H131"/>
  <c r="F131"/>
  <c r="H130"/>
  <c r="F130"/>
  <c r="H129"/>
  <c r="F129"/>
  <c r="H128"/>
  <c r="F128"/>
  <c r="H127"/>
  <c r="F127"/>
  <c r="H126"/>
  <c r="F126"/>
  <c r="H125"/>
  <c r="H123"/>
  <c r="F123"/>
  <c r="H122"/>
  <c r="F122"/>
  <c r="H121"/>
  <c r="F121"/>
  <c r="H120"/>
  <c r="F120"/>
  <c r="H119"/>
  <c r="F119"/>
  <c r="H118"/>
  <c r="F118"/>
  <c r="H117"/>
  <c r="F117"/>
  <c r="H116"/>
  <c r="F116"/>
  <c r="A113"/>
  <c r="D124" s="1"/>
  <c r="A110"/>
  <c r="A108"/>
  <c r="H86"/>
  <c r="F86"/>
  <c r="H85"/>
  <c r="F85"/>
  <c r="F84"/>
  <c r="H83"/>
  <c r="F83"/>
  <c r="F82"/>
  <c r="F81"/>
  <c r="F80"/>
  <c r="F79"/>
  <c r="H78"/>
  <c r="F78"/>
  <c r="H76"/>
  <c r="F76"/>
  <c r="H75"/>
  <c r="F75"/>
  <c r="H74"/>
  <c r="F74"/>
  <c r="H73"/>
  <c r="F73"/>
  <c r="H72"/>
  <c r="F72"/>
  <c r="H71"/>
  <c r="F71"/>
  <c r="H70"/>
  <c r="F70"/>
  <c r="H69"/>
  <c r="F69"/>
  <c r="H68"/>
  <c r="F68"/>
  <c r="H67"/>
  <c r="F67"/>
  <c r="H66"/>
  <c r="F66"/>
  <c r="H65"/>
  <c r="F65"/>
  <c r="H64"/>
  <c r="H88" s="1"/>
  <c r="F64"/>
  <c r="F88" s="1"/>
  <c r="A60"/>
  <c r="C59"/>
  <c r="C110" s="1"/>
  <c r="A59"/>
  <c r="A58"/>
  <c r="A109" s="1"/>
  <c r="H30"/>
  <c r="F30"/>
  <c r="H29"/>
  <c r="F29"/>
  <c r="D28"/>
  <c r="F28" s="1"/>
  <c r="H27"/>
  <c r="F27"/>
  <c r="H26"/>
  <c r="F26"/>
  <c r="H25"/>
  <c r="F25"/>
  <c r="H24"/>
  <c r="F24"/>
  <c r="D23"/>
  <c r="H23" s="1"/>
  <c r="H22"/>
  <c r="F22"/>
  <c r="H21"/>
  <c r="H19"/>
  <c r="F19"/>
  <c r="H18"/>
  <c r="F18"/>
  <c r="H17"/>
  <c r="F17"/>
  <c r="H16"/>
  <c r="F16"/>
  <c r="H15"/>
  <c r="F15"/>
  <c r="H14"/>
  <c r="F14"/>
  <c r="H13"/>
  <c r="F13"/>
  <c r="H12"/>
  <c r="F12"/>
  <c r="H11"/>
  <c r="F11"/>
  <c r="H10"/>
  <c r="F10"/>
  <c r="H9"/>
  <c r="F9"/>
  <c r="A6"/>
  <c r="D20" s="1"/>
  <c r="F20" s="1"/>
  <c r="F21" s="1"/>
  <c r="A177" i="21"/>
  <c r="G176"/>
  <c r="A172"/>
  <c r="A171"/>
  <c r="A170"/>
  <c r="H135"/>
  <c r="F135"/>
  <c r="D134"/>
  <c r="F134" s="1"/>
  <c r="D133"/>
  <c r="F133" s="1"/>
  <c r="H132"/>
  <c r="F132"/>
  <c r="H131"/>
  <c r="F131"/>
  <c r="H130"/>
  <c r="F130"/>
  <c r="H129"/>
  <c r="F129"/>
  <c r="H128"/>
  <c r="F128"/>
  <c r="H127"/>
  <c r="F127"/>
  <c r="H126"/>
  <c r="H124"/>
  <c r="F124"/>
  <c r="H123"/>
  <c r="F123"/>
  <c r="H122"/>
  <c r="F122"/>
  <c r="H121"/>
  <c r="F121"/>
  <c r="H120"/>
  <c r="F120"/>
  <c r="H119"/>
  <c r="F119"/>
  <c r="H118"/>
  <c r="F118"/>
  <c r="H117"/>
  <c r="F117"/>
  <c r="A114"/>
  <c r="D125" s="1"/>
  <c r="F125" s="1"/>
  <c r="F126" s="1"/>
  <c r="A112"/>
  <c r="A111"/>
  <c r="A109"/>
  <c r="H87"/>
  <c r="F87"/>
  <c r="H86"/>
  <c r="F86"/>
  <c r="F85"/>
  <c r="H84"/>
  <c r="F84"/>
  <c r="F83"/>
  <c r="F82"/>
  <c r="F81"/>
  <c r="F89" s="1"/>
  <c r="F80"/>
  <c r="H79"/>
  <c r="F79"/>
  <c r="H77"/>
  <c r="F77"/>
  <c r="H76"/>
  <c r="F76"/>
  <c r="H75"/>
  <c r="F75"/>
  <c r="H74"/>
  <c r="F74"/>
  <c r="H73"/>
  <c r="F73"/>
  <c r="H72"/>
  <c r="F72"/>
  <c r="H71"/>
  <c r="F71"/>
  <c r="H70"/>
  <c r="F70"/>
  <c r="H69"/>
  <c r="F69"/>
  <c r="H68"/>
  <c r="F68"/>
  <c r="H67"/>
  <c r="F67"/>
  <c r="H66"/>
  <c r="F66"/>
  <c r="H65"/>
  <c r="H89" s="1"/>
  <c r="F65"/>
  <c r="A61"/>
  <c r="C60"/>
  <c r="C111" s="1"/>
  <c r="A60"/>
  <c r="A59"/>
  <c r="A110" s="1"/>
  <c r="H31"/>
  <c r="F31"/>
  <c r="H30"/>
  <c r="F30"/>
  <c r="F29"/>
  <c r="H28"/>
  <c r="F28"/>
  <c r="H27"/>
  <c r="F27"/>
  <c r="H26"/>
  <c r="F26"/>
  <c r="H25"/>
  <c r="F25"/>
  <c r="H24"/>
  <c r="F24"/>
  <c r="H23"/>
  <c r="F23"/>
  <c r="H22"/>
  <c r="H20"/>
  <c r="F20"/>
  <c r="H19"/>
  <c r="F19"/>
  <c r="H18"/>
  <c r="F18"/>
  <c r="H17"/>
  <c r="F17"/>
  <c r="H16"/>
  <c r="F16"/>
  <c r="H15"/>
  <c r="F15"/>
  <c r="H14"/>
  <c r="F14"/>
  <c r="H13"/>
  <c r="F13"/>
  <c r="H12"/>
  <c r="F12"/>
  <c r="H11"/>
  <c r="F11"/>
  <c r="H9"/>
  <c r="F9"/>
  <c r="A6"/>
  <c r="D21" s="1"/>
  <c r="D211" i="20"/>
  <c r="F208"/>
  <c r="B212"/>
  <c r="H211"/>
  <c r="H181"/>
  <c r="H175"/>
  <c r="F175"/>
  <c r="H174"/>
  <c r="F174"/>
  <c r="H135"/>
  <c r="F135"/>
  <c r="D134"/>
  <c r="F134" s="1"/>
  <c r="D133"/>
  <c r="H133" s="1"/>
  <c r="H132"/>
  <c r="F132"/>
  <c r="H131"/>
  <c r="F131"/>
  <c r="H130"/>
  <c r="F130"/>
  <c r="H129"/>
  <c r="F129"/>
  <c r="H128"/>
  <c r="F128"/>
  <c r="H127"/>
  <c r="F127"/>
  <c r="H126"/>
  <c r="H124"/>
  <c r="F124"/>
  <c r="H123"/>
  <c r="F123"/>
  <c r="H122"/>
  <c r="F122"/>
  <c r="H121"/>
  <c r="F121"/>
  <c r="H120"/>
  <c r="F120"/>
  <c r="H119"/>
  <c r="F119"/>
  <c r="H118"/>
  <c r="F118"/>
  <c r="H117"/>
  <c r="F117"/>
  <c r="A114"/>
  <c r="D125" s="1"/>
  <c r="F125" s="1"/>
  <c r="F126" s="1"/>
  <c r="A112"/>
  <c r="A111"/>
  <c r="A109"/>
  <c r="H87"/>
  <c r="F87"/>
  <c r="H86"/>
  <c r="F86"/>
  <c r="F85"/>
  <c r="H84"/>
  <c r="F84"/>
  <c r="F83"/>
  <c r="F82"/>
  <c r="F81"/>
  <c r="F80"/>
  <c r="H79"/>
  <c r="F79"/>
  <c r="H77"/>
  <c r="F77"/>
  <c r="H76"/>
  <c r="F76"/>
  <c r="H75"/>
  <c r="F75"/>
  <c r="H74"/>
  <c r="F74"/>
  <c r="H73"/>
  <c r="F73"/>
  <c r="H72"/>
  <c r="F72"/>
  <c r="H71"/>
  <c r="F71"/>
  <c r="H70"/>
  <c r="F70"/>
  <c r="H69"/>
  <c r="F69"/>
  <c r="H68"/>
  <c r="F68"/>
  <c r="H67"/>
  <c r="F67"/>
  <c r="H66"/>
  <c r="F66"/>
  <c r="H65"/>
  <c r="F65"/>
  <c r="A61"/>
  <c r="C60"/>
  <c r="C111" s="1"/>
  <c r="A60"/>
  <c r="A59"/>
  <c r="A110" s="1"/>
  <c r="H31"/>
  <c r="F31"/>
  <c r="H30"/>
  <c r="F30"/>
  <c r="H29"/>
  <c r="H28"/>
  <c r="F28"/>
  <c r="H27"/>
  <c r="F27"/>
  <c r="H26"/>
  <c r="F26"/>
  <c r="H25"/>
  <c r="F25"/>
  <c r="H24"/>
  <c r="H23"/>
  <c r="F23"/>
  <c r="H22"/>
  <c r="H20"/>
  <c r="F20"/>
  <c r="H19"/>
  <c r="F19"/>
  <c r="H18"/>
  <c r="F18"/>
  <c r="H17"/>
  <c r="F17"/>
  <c r="H16"/>
  <c r="F16"/>
  <c r="H15"/>
  <c r="F15"/>
  <c r="H14"/>
  <c r="F14"/>
  <c r="H13"/>
  <c r="F13"/>
  <c r="H12"/>
  <c r="F12"/>
  <c r="H11"/>
  <c r="F11"/>
  <c r="H9"/>
  <c r="F9"/>
  <c r="A6"/>
  <c r="A177" i="12"/>
  <c r="G176"/>
  <c r="H30"/>
  <c r="F30"/>
  <c r="D24"/>
  <c r="D29"/>
  <c r="D133"/>
  <c r="F133" s="1"/>
  <c r="D134"/>
  <c r="F134" s="1"/>
  <c r="A6"/>
  <c r="D21" s="1"/>
  <c r="A172"/>
  <c r="A112"/>
  <c r="A111"/>
  <c r="A109"/>
  <c r="H135"/>
  <c r="F135"/>
  <c r="H132"/>
  <c r="F132"/>
  <c r="H131"/>
  <c r="F131"/>
  <c r="H130"/>
  <c r="F130"/>
  <c r="H129"/>
  <c r="F129"/>
  <c r="H128"/>
  <c r="F128"/>
  <c r="H127"/>
  <c r="F127"/>
  <c r="H126"/>
  <c r="H124"/>
  <c r="H123"/>
  <c r="F123"/>
  <c r="H122"/>
  <c r="F122"/>
  <c r="H121"/>
  <c r="F121"/>
  <c r="H120"/>
  <c r="F120"/>
  <c r="H119"/>
  <c r="F119"/>
  <c r="H118"/>
  <c r="F118"/>
  <c r="H117"/>
  <c r="F117"/>
  <c r="A114"/>
  <c r="D125" s="1"/>
  <c r="F125" s="1"/>
  <c r="F126" s="1"/>
  <c r="H70" i="34" l="1"/>
  <c r="H74"/>
  <c r="F78" s="1"/>
  <c r="F97" s="1"/>
  <c r="H32"/>
  <c r="H31" s="1"/>
  <c r="F32"/>
  <c r="F90" i="32"/>
  <c r="F96" s="1"/>
  <c r="F141"/>
  <c r="F136"/>
  <c r="F38"/>
  <c r="F35"/>
  <c r="F36" s="1"/>
  <c r="F91"/>
  <c r="F95" s="1"/>
  <c r="H136"/>
  <c r="F138"/>
  <c r="H132" i="22"/>
  <c r="F21" i="31"/>
  <c r="F22" s="1"/>
  <c r="H21"/>
  <c r="H88"/>
  <c r="F90"/>
  <c r="F93"/>
  <c r="F88"/>
  <c r="F138"/>
  <c r="H136"/>
  <c r="F33"/>
  <c r="F141"/>
  <c r="F136"/>
  <c r="H24"/>
  <c r="H89" i="30"/>
  <c r="H29"/>
  <c r="F93"/>
  <c r="F88"/>
  <c r="H88"/>
  <c r="F90"/>
  <c r="F21"/>
  <c r="F22" s="1"/>
  <c r="H21"/>
  <c r="H33" s="1"/>
  <c r="F33" i="29"/>
  <c r="F37" s="1"/>
  <c r="F90"/>
  <c r="H88"/>
  <c r="F93"/>
  <c r="F88"/>
  <c r="F141"/>
  <c r="F136"/>
  <c r="H21"/>
  <c r="H33" s="1"/>
  <c r="H125"/>
  <c r="H137" s="1"/>
  <c r="F93" i="28"/>
  <c r="F88"/>
  <c r="F21"/>
  <c r="F22" s="1"/>
  <c r="H21"/>
  <c r="H33" s="1"/>
  <c r="H137"/>
  <c r="F90"/>
  <c r="H88"/>
  <c r="F141"/>
  <c r="F136"/>
  <c r="F24"/>
  <c r="F33" s="1"/>
  <c r="H29"/>
  <c r="F21" i="27"/>
  <c r="F22" s="1"/>
  <c r="H21"/>
  <c r="F93"/>
  <c r="F88"/>
  <c r="F137"/>
  <c r="F125"/>
  <c r="F126" s="1"/>
  <c r="H125"/>
  <c r="F90"/>
  <c r="H88"/>
  <c r="F24"/>
  <c r="F33" s="1"/>
  <c r="H29"/>
  <c r="H33" s="1"/>
  <c r="H133"/>
  <c r="H134"/>
  <c r="H137" s="1"/>
  <c r="H24" i="23"/>
  <c r="H137" i="26"/>
  <c r="H136" s="1"/>
  <c r="F29"/>
  <c r="F33" s="1"/>
  <c r="F90"/>
  <c r="H88"/>
  <c r="F93"/>
  <c r="F88"/>
  <c r="F21"/>
  <c r="F22" s="1"/>
  <c r="H21"/>
  <c r="H33" s="1"/>
  <c r="F137"/>
  <c r="F24"/>
  <c r="F93" i="25"/>
  <c r="F88"/>
  <c r="F90"/>
  <c r="H88"/>
  <c r="F125"/>
  <c r="F126" s="1"/>
  <c r="H125"/>
  <c r="H137" s="1"/>
  <c r="F24"/>
  <c r="F33" s="1"/>
  <c r="H21"/>
  <c r="H33" s="1"/>
  <c r="F89" i="24"/>
  <c r="F88" s="1"/>
  <c r="F90"/>
  <c r="H88"/>
  <c r="F21"/>
  <c r="F22" s="1"/>
  <c r="H21"/>
  <c r="F125"/>
  <c r="F126" s="1"/>
  <c r="H125"/>
  <c r="H137" s="1"/>
  <c r="H33"/>
  <c r="F137"/>
  <c r="F24"/>
  <c r="F33" i="23"/>
  <c r="H21"/>
  <c r="H133" i="22"/>
  <c r="F23"/>
  <c r="F32" s="1"/>
  <c r="F36" s="1"/>
  <c r="H28"/>
  <c r="F92"/>
  <c r="F87"/>
  <c r="F89"/>
  <c r="H87"/>
  <c r="F124"/>
  <c r="H124"/>
  <c r="H136" s="1"/>
  <c r="H20"/>
  <c r="F93" i="21"/>
  <c r="F88"/>
  <c r="F90"/>
  <c r="H88"/>
  <c r="H21"/>
  <c r="F21"/>
  <c r="F22" s="1"/>
  <c r="F137"/>
  <c r="H29"/>
  <c r="H33" s="1"/>
  <c r="H133"/>
  <c r="H125"/>
  <c r="H134"/>
  <c r="H177" i="20"/>
  <c r="H183" s="1"/>
  <c r="H178"/>
  <c r="F133"/>
  <c r="F137" s="1"/>
  <c r="H134"/>
  <c r="H89"/>
  <c r="H88" s="1"/>
  <c r="H125"/>
  <c r="H137"/>
  <c r="H136" s="1"/>
  <c r="F89"/>
  <c r="F88" s="1"/>
  <c r="F29"/>
  <c r="H21"/>
  <c r="H33" s="1"/>
  <c r="F21"/>
  <c r="F22" s="1"/>
  <c r="F24"/>
  <c r="H133" i="12"/>
  <c r="H125"/>
  <c r="H134"/>
  <c r="F124"/>
  <c r="F137" s="1"/>
  <c r="F141" s="1"/>
  <c r="F33" i="34" l="1"/>
  <c r="F34" s="1"/>
  <c r="F38" s="1"/>
  <c r="F36"/>
  <c r="F39" i="32"/>
  <c r="F40"/>
  <c r="F44" s="1"/>
  <c r="F94"/>
  <c r="F139"/>
  <c r="F144" s="1"/>
  <c r="F142"/>
  <c r="F92"/>
  <c r="F100" s="1"/>
  <c r="H32" i="22"/>
  <c r="F33" s="1"/>
  <c r="H33" i="31"/>
  <c r="H32" s="1"/>
  <c r="F37"/>
  <c r="F91"/>
  <c r="F92" s="1"/>
  <c r="F94"/>
  <c r="F95"/>
  <c r="F142"/>
  <c r="F139"/>
  <c r="F144"/>
  <c r="F140"/>
  <c r="F33" i="30"/>
  <c r="F37" s="1"/>
  <c r="H32"/>
  <c r="F34"/>
  <c r="F96"/>
  <c r="F94"/>
  <c r="F91"/>
  <c r="H32" i="29"/>
  <c r="F34"/>
  <c r="F138"/>
  <c r="H136"/>
  <c r="F94"/>
  <c r="F91"/>
  <c r="F92" s="1"/>
  <c r="F137" i="25"/>
  <c r="F37" i="28"/>
  <c r="F138"/>
  <c r="H136"/>
  <c r="H32"/>
  <c r="F34"/>
  <c r="F94"/>
  <c r="F91"/>
  <c r="F95" s="1"/>
  <c r="F37" i="27"/>
  <c r="F138"/>
  <c r="H136"/>
  <c r="F92"/>
  <c r="F94"/>
  <c r="F91"/>
  <c r="H32"/>
  <c r="F34"/>
  <c r="F141"/>
  <c r="F136"/>
  <c r="F95"/>
  <c r="H33" i="23"/>
  <c r="H32" s="1"/>
  <c r="F138" i="26"/>
  <c r="H32"/>
  <c r="F34"/>
  <c r="F141"/>
  <c r="F136"/>
  <c r="F96"/>
  <c r="F92"/>
  <c r="F94"/>
  <c r="F91"/>
  <c r="F37"/>
  <c r="F139"/>
  <c r="F143" s="1"/>
  <c r="H32" i="25"/>
  <c r="F34"/>
  <c r="F138"/>
  <c r="H136"/>
  <c r="F37"/>
  <c r="F92"/>
  <c r="F94"/>
  <c r="F91"/>
  <c r="F141"/>
  <c r="F136"/>
  <c r="F95"/>
  <c r="F93" i="24"/>
  <c r="F138"/>
  <c r="H136"/>
  <c r="H32"/>
  <c r="F34"/>
  <c r="F95"/>
  <c r="F33"/>
  <c r="F141"/>
  <c r="F136"/>
  <c r="F96"/>
  <c r="F94"/>
  <c r="F91"/>
  <c r="F37" i="23"/>
  <c r="H31" i="22"/>
  <c r="F137"/>
  <c r="H135"/>
  <c r="F90"/>
  <c r="F94" s="1"/>
  <c r="F125"/>
  <c r="F136" s="1"/>
  <c r="H137" i="21"/>
  <c r="H136" s="1"/>
  <c r="F33"/>
  <c r="F37" s="1"/>
  <c r="H32"/>
  <c r="F34"/>
  <c r="F91"/>
  <c r="F95" s="1"/>
  <c r="F136"/>
  <c r="F141"/>
  <c r="H180" i="20"/>
  <c r="F90"/>
  <c r="F91" s="1"/>
  <c r="F136"/>
  <c r="F141"/>
  <c r="H182"/>
  <c r="H179"/>
  <c r="F138"/>
  <c r="F139" s="1"/>
  <c r="F140" s="1"/>
  <c r="F93"/>
  <c r="F33"/>
  <c r="H32"/>
  <c r="F34"/>
  <c r="H137" i="12"/>
  <c r="F138" s="1"/>
  <c r="F139" s="1"/>
  <c r="F140" s="1"/>
  <c r="F136"/>
  <c r="F35" i="34" l="1"/>
  <c r="F39"/>
  <c r="F37"/>
  <c r="F140" i="32"/>
  <c r="F143"/>
  <c r="F34" i="31"/>
  <c r="F100"/>
  <c r="D171" s="1"/>
  <c r="F96"/>
  <c r="F143"/>
  <c r="F148" s="1"/>
  <c r="E172" s="1"/>
  <c r="F95" i="30"/>
  <c r="F35"/>
  <c r="F40" s="1"/>
  <c r="F92"/>
  <c r="F100" i="29"/>
  <c r="D171" s="1"/>
  <c r="F35"/>
  <c r="F36" s="1"/>
  <c r="F95"/>
  <c r="F96"/>
  <c r="F142"/>
  <c r="F139"/>
  <c r="F144" s="1"/>
  <c r="F140"/>
  <c r="F143"/>
  <c r="F35" i="28"/>
  <c r="F36" s="1"/>
  <c r="F142"/>
  <c r="F139"/>
  <c r="F144"/>
  <c r="F140"/>
  <c r="F148" s="1"/>
  <c r="E172" s="1"/>
  <c r="F143"/>
  <c r="F96"/>
  <c r="F100"/>
  <c r="D171" s="1"/>
  <c r="F92"/>
  <c r="F35" i="27"/>
  <c r="F40" s="1"/>
  <c r="F139"/>
  <c r="F142" s="1"/>
  <c r="F96"/>
  <c r="F100" s="1"/>
  <c r="D171" s="1"/>
  <c r="F34" i="23"/>
  <c r="F144" i="26"/>
  <c r="F95"/>
  <c r="F100"/>
  <c r="D171" s="1"/>
  <c r="F35"/>
  <c r="F38" s="1"/>
  <c r="F140"/>
  <c r="F142"/>
  <c r="F148" s="1"/>
  <c r="E172" s="1"/>
  <c r="F35" i="25"/>
  <c r="F36" s="1"/>
  <c r="F139"/>
  <c r="F142" s="1"/>
  <c r="F100"/>
  <c r="D171" s="1"/>
  <c r="F96"/>
  <c r="F100" i="24"/>
  <c r="D171" s="1"/>
  <c r="F35"/>
  <c r="F40" s="1"/>
  <c r="F139"/>
  <c r="F142" s="1"/>
  <c r="F92"/>
  <c r="F37"/>
  <c r="F35" i="23"/>
  <c r="F38" s="1"/>
  <c r="F95" i="22"/>
  <c r="F140"/>
  <c r="F135"/>
  <c r="F34"/>
  <c r="F37" s="1"/>
  <c r="F138"/>
  <c r="F139" s="1"/>
  <c r="F91"/>
  <c r="F99" s="1"/>
  <c r="D170" s="1"/>
  <c r="F93"/>
  <c r="F138" i="21"/>
  <c r="F35"/>
  <c r="F36" s="1"/>
  <c r="F96"/>
  <c r="F94"/>
  <c r="F92"/>
  <c r="F100" s="1"/>
  <c r="D171" s="1"/>
  <c r="F96" i="20"/>
  <c r="F94"/>
  <c r="F188"/>
  <c r="H184"/>
  <c r="F142"/>
  <c r="F148" s="1"/>
  <c r="F144"/>
  <c r="F37"/>
  <c r="F35"/>
  <c r="F38" s="1"/>
  <c r="F95"/>
  <c r="F143"/>
  <c r="F92"/>
  <c r="F142" i="12"/>
  <c r="H136"/>
  <c r="F144"/>
  <c r="F143"/>
  <c r="F43" i="34" l="1"/>
  <c r="F94" s="1"/>
  <c r="F98" s="1"/>
  <c r="F148" i="32"/>
  <c r="F35" i="31"/>
  <c r="F36" s="1"/>
  <c r="F100" i="30"/>
  <c r="D171" s="1"/>
  <c r="F39"/>
  <c r="F36"/>
  <c r="F38"/>
  <c r="F38" i="29"/>
  <c r="F148"/>
  <c r="E172" s="1"/>
  <c r="F40"/>
  <c r="F39"/>
  <c r="F39" i="28"/>
  <c r="F38"/>
  <c r="F40"/>
  <c r="F144" i="27"/>
  <c r="F140"/>
  <c r="F38"/>
  <c r="F39"/>
  <c r="F36"/>
  <c r="F143"/>
  <c r="F148" s="1"/>
  <c r="E172" s="1"/>
  <c r="F36" i="23"/>
  <c r="F39"/>
  <c r="F39" i="26"/>
  <c r="F40"/>
  <c r="F36"/>
  <c r="F143" i="25"/>
  <c r="F40"/>
  <c r="F144"/>
  <c r="F39"/>
  <c r="F140"/>
  <c r="F38"/>
  <c r="F144" i="24"/>
  <c r="F140"/>
  <c r="F38"/>
  <c r="F36"/>
  <c r="F143"/>
  <c r="F148" s="1"/>
  <c r="E172" s="1"/>
  <c r="F39"/>
  <c r="F40" i="23"/>
  <c r="F39" i="22"/>
  <c r="F38"/>
  <c r="F35"/>
  <c r="F141"/>
  <c r="F142"/>
  <c r="F143"/>
  <c r="F142" i="21"/>
  <c r="F139"/>
  <c r="F140" s="1"/>
  <c r="F38"/>
  <c r="F40"/>
  <c r="F143"/>
  <c r="F39"/>
  <c r="F100" i="20"/>
  <c r="F40"/>
  <c r="F39"/>
  <c r="F36"/>
  <c r="F148" i="12"/>
  <c r="E172" s="1"/>
  <c r="F39" i="31" l="1"/>
  <c r="F40"/>
  <c r="F38"/>
  <c r="F44" i="30"/>
  <c r="D170" s="1"/>
  <c r="D173" s="1"/>
  <c r="G173" s="1"/>
  <c r="F44" i="29"/>
  <c r="D170" s="1"/>
  <c r="D173" s="1"/>
  <c r="G173" s="1"/>
  <c r="F148" i="25"/>
  <c r="E172" s="1"/>
  <c r="D173" s="1"/>
  <c r="G173" s="1"/>
  <c r="C176" s="1"/>
  <c r="F44" i="28"/>
  <c r="D170" s="1"/>
  <c r="D173" s="1"/>
  <c r="G173" s="1"/>
  <c r="C176" s="1"/>
  <c r="F44" i="27"/>
  <c r="D170" s="1"/>
  <c r="D173" s="1"/>
  <c r="G173" s="1"/>
  <c r="C176" s="1"/>
  <c r="F44" i="23"/>
  <c r="F44" i="26"/>
  <c r="D170" s="1"/>
  <c r="D173" s="1"/>
  <c r="G173" s="1"/>
  <c r="C176" s="1"/>
  <c r="F44" i="25"/>
  <c r="D170" s="1"/>
  <c r="F44" i="24"/>
  <c r="D170" s="1"/>
  <c r="D173" s="1"/>
  <c r="G173" s="1"/>
  <c r="C176" s="1"/>
  <c r="F147" i="22"/>
  <c r="E171" s="1"/>
  <c r="F43"/>
  <c r="D169" s="1"/>
  <c r="F144" i="21"/>
  <c r="F148" s="1"/>
  <c r="E172" s="1"/>
  <c r="F44"/>
  <c r="D170" s="1"/>
  <c r="F44" i="20"/>
  <c r="F9" i="12"/>
  <c r="F44" i="31" l="1"/>
  <c r="D170" s="1"/>
  <c r="D173" s="1"/>
  <c r="G173" s="1"/>
  <c r="D172" i="22"/>
  <c r="G172" s="1"/>
  <c r="C175" s="1"/>
  <c r="D173" i="21"/>
  <c r="G173" s="1"/>
  <c r="C176" s="1"/>
  <c r="A59" i="12"/>
  <c r="A110" s="1"/>
  <c r="C57" i="4" l="1"/>
  <c r="F53"/>
  <c r="C40"/>
  <c r="C39"/>
  <c r="C37"/>
  <c r="L40"/>
  <c r="L39"/>
  <c r="L38"/>
  <c r="C26"/>
  <c r="C25"/>
  <c r="C23"/>
  <c r="L22"/>
  <c r="L23"/>
  <c r="L24"/>
  <c r="L25"/>
  <c r="L26"/>
  <c r="F18"/>
  <c r="C15"/>
  <c r="F13"/>
  <c r="F12"/>
  <c r="L56" l="1"/>
  <c r="L57"/>
  <c r="L55"/>
  <c r="L54"/>
  <c r="L53"/>
  <c r="L21"/>
  <c r="L19"/>
  <c r="L17"/>
  <c r="L16"/>
  <c r="L15"/>
  <c r="L20"/>
  <c r="L18"/>
  <c r="F21" i="12" l="1"/>
  <c r="F22" s="1"/>
  <c r="A171"/>
  <c r="A170"/>
  <c r="H87"/>
  <c r="F87"/>
  <c r="H86"/>
  <c r="F86"/>
  <c r="F85"/>
  <c r="H84"/>
  <c r="F84"/>
  <c r="F83"/>
  <c r="F82"/>
  <c r="F81"/>
  <c r="F80"/>
  <c r="H79"/>
  <c r="F79"/>
  <c r="H77"/>
  <c r="F77"/>
  <c r="H76"/>
  <c r="F76"/>
  <c r="H75"/>
  <c r="F75"/>
  <c r="H74"/>
  <c r="F74"/>
  <c r="H73"/>
  <c r="F73"/>
  <c r="H72"/>
  <c r="F72"/>
  <c r="H71"/>
  <c r="F71"/>
  <c r="H70"/>
  <c r="F70"/>
  <c r="H69"/>
  <c r="F69"/>
  <c r="H68"/>
  <c r="F68"/>
  <c r="H67"/>
  <c r="F67"/>
  <c r="H66"/>
  <c r="F66"/>
  <c r="H65"/>
  <c r="F65"/>
  <c r="A61"/>
  <c r="C60"/>
  <c r="C111" s="1"/>
  <c r="A60"/>
  <c r="H31"/>
  <c r="F31"/>
  <c r="H29"/>
  <c r="F29"/>
  <c r="H28"/>
  <c r="F28"/>
  <c r="H27"/>
  <c r="F27"/>
  <c r="H26"/>
  <c r="F26"/>
  <c r="H25"/>
  <c r="F25"/>
  <c r="H24"/>
  <c r="H23"/>
  <c r="F23"/>
  <c r="H22"/>
  <c r="H21"/>
  <c r="H20"/>
  <c r="F20"/>
  <c r="H19"/>
  <c r="F19"/>
  <c r="H18"/>
  <c r="F18"/>
  <c r="H17"/>
  <c r="F17"/>
  <c r="H16"/>
  <c r="F16"/>
  <c r="H15"/>
  <c r="F15"/>
  <c r="H14"/>
  <c r="F14"/>
  <c r="H13"/>
  <c r="F13"/>
  <c r="H12"/>
  <c r="F12"/>
  <c r="H11"/>
  <c r="F11"/>
  <c r="H9"/>
  <c r="H89" l="1"/>
  <c r="H88" s="1"/>
  <c r="F89"/>
  <c r="F93" s="1"/>
  <c r="F24"/>
  <c r="F33" s="1"/>
  <c r="F37" s="1"/>
  <c r="H33"/>
  <c r="F90" l="1"/>
  <c r="F88"/>
  <c r="F34"/>
  <c r="H32"/>
  <c r="F91" l="1"/>
  <c r="F94" s="1"/>
  <c r="F35"/>
  <c r="F38" s="1"/>
  <c r="F36" l="1"/>
  <c r="F92"/>
  <c r="F95"/>
  <c r="F96"/>
  <c r="F39"/>
  <c r="F40"/>
  <c r="F100" l="1"/>
  <c r="D171" s="1"/>
  <c r="F44"/>
  <c r="D170" s="1"/>
  <c r="D173" l="1"/>
  <c r="G173" s="1"/>
  <c r="C176" s="1"/>
  <c r="N60" i="4" l="1"/>
  <c r="L60"/>
  <c r="L52"/>
  <c r="L51"/>
  <c r="N47"/>
  <c r="N64" s="1"/>
  <c r="N43"/>
  <c r="L37"/>
  <c r="L36"/>
  <c r="N28"/>
  <c r="L14"/>
  <c r="L13"/>
  <c r="L12"/>
  <c r="C27" l="1"/>
  <c r="F58" l="1"/>
  <c r="C58"/>
  <c r="D51"/>
  <c r="F41"/>
  <c r="C41"/>
  <c r="D36"/>
  <c r="D12"/>
  <c r="D52" l="1"/>
  <c r="J51"/>
  <c r="N51" s="1"/>
  <c r="D37"/>
  <c r="J36"/>
  <c r="N36" s="1"/>
  <c r="D13"/>
  <c r="D14" s="1"/>
  <c r="J12"/>
  <c r="N12" s="1"/>
  <c r="H36"/>
  <c r="H51"/>
  <c r="F27"/>
  <c r="H12"/>
  <c r="H37" l="1"/>
  <c r="D38"/>
  <c r="H52"/>
  <c r="D53"/>
  <c r="J14"/>
  <c r="N14" s="1"/>
  <c r="D15"/>
  <c r="J52"/>
  <c r="N52" s="1"/>
  <c r="H13"/>
  <c r="J13"/>
  <c r="N13" s="1"/>
  <c r="J37"/>
  <c r="N37" s="1"/>
  <c r="H14"/>
  <c r="D39" l="1"/>
  <c r="J38"/>
  <c r="N38" s="1"/>
  <c r="H38"/>
  <c r="J53"/>
  <c r="N53" s="1"/>
  <c r="D54"/>
  <c r="H53"/>
  <c r="D16"/>
  <c r="J15"/>
  <c r="N15" s="1"/>
  <c r="H15"/>
  <c r="J39" l="1"/>
  <c r="N39" s="1"/>
  <c r="H39"/>
  <c r="D40"/>
  <c r="D55"/>
  <c r="J54"/>
  <c r="N54" s="1"/>
  <c r="H54"/>
  <c r="J16"/>
  <c r="N16" s="1"/>
  <c r="H16"/>
  <c r="D17"/>
  <c r="H40" l="1"/>
  <c r="J40"/>
  <c r="N40" s="1"/>
  <c r="D56"/>
  <c r="J55"/>
  <c r="N55" s="1"/>
  <c r="H55"/>
  <c r="J17"/>
  <c r="N17" s="1"/>
  <c r="H17"/>
  <c r="D18"/>
  <c r="H56" l="1"/>
  <c r="D57"/>
  <c r="J56"/>
  <c r="N56" s="1"/>
  <c r="J18"/>
  <c r="N18" s="1"/>
  <c r="H18"/>
  <c r="D19"/>
  <c r="J57" l="1"/>
  <c r="N57" s="1"/>
  <c r="H57"/>
  <c r="J19"/>
  <c r="N19" s="1"/>
  <c r="H19"/>
  <c r="D20"/>
  <c r="J20" l="1"/>
  <c r="N20" s="1"/>
  <c r="H20"/>
  <c r="D21"/>
  <c r="D22" s="1"/>
  <c r="N41"/>
  <c r="J43" s="1"/>
  <c r="N45" s="1"/>
  <c r="I70" s="1"/>
  <c r="H22" l="1"/>
  <c r="J22"/>
  <c r="N22" s="1"/>
  <c r="D23"/>
  <c r="J21"/>
  <c r="N21" s="1"/>
  <c r="H21"/>
  <c r="H41"/>
  <c r="E45" s="1"/>
  <c r="D24" l="1"/>
  <c r="H23"/>
  <c r="J23"/>
  <c r="N23" s="1"/>
  <c r="N58"/>
  <c r="J60" s="1"/>
  <c r="N62" s="1"/>
  <c r="I71" s="1"/>
  <c r="H58"/>
  <c r="E62" s="1"/>
  <c r="D25" l="1"/>
  <c r="J24"/>
  <c r="N24" s="1"/>
  <c r="H24"/>
  <c r="D26" l="1"/>
  <c r="J25"/>
  <c r="N25" s="1"/>
  <c r="H25"/>
  <c r="J26" l="1"/>
  <c r="N26" s="1"/>
  <c r="N27" s="1"/>
  <c r="J28" s="1"/>
  <c r="M30" s="1"/>
  <c r="I69" s="1"/>
  <c r="I72" s="1"/>
  <c r="F75" s="1"/>
  <c r="F77" s="1"/>
  <c r="H26"/>
  <c r="H27" s="1"/>
  <c r="E30" s="1"/>
</calcChain>
</file>

<file path=xl/sharedStrings.xml><?xml version="1.0" encoding="utf-8"?>
<sst xmlns="http://schemas.openxmlformats.org/spreadsheetml/2006/main" count="3536" uniqueCount="279">
  <si>
    <t>Total</t>
  </si>
  <si>
    <t>Index</t>
  </si>
  <si>
    <t>Existing HT Pole 9/8 mtr RCC/PSC</t>
  </si>
  <si>
    <t>CHAMUNDESHWARI ELECTRICITY SUPPLY CORPORATION LIMITED</t>
  </si>
  <si>
    <t>LT Voltage regulation and Annual Energy Savings Calculation chart</t>
  </si>
  <si>
    <t>Name of the Section:</t>
  </si>
  <si>
    <t>Name of the Sub Division:</t>
  </si>
  <si>
    <t>Virajpet</t>
  </si>
  <si>
    <t>TC CODE:</t>
  </si>
  <si>
    <t>DTC NAME:</t>
  </si>
  <si>
    <t>LTVR and Energy saving calculation</t>
  </si>
  <si>
    <t xml:space="preserve">LTVR </t>
  </si>
  <si>
    <t>Node No</t>
  </si>
  <si>
    <t xml:space="preserve">Load at Node </t>
  </si>
  <si>
    <t>Cummulative Load in HP</t>
  </si>
  <si>
    <t>Km</t>
  </si>
  <si>
    <t>Load  x KM</t>
  </si>
  <si>
    <t>Remarks</t>
  </si>
  <si>
    <t>×</t>
  </si>
  <si>
    <t>=</t>
  </si>
  <si>
    <t>Siddapura</t>
  </si>
  <si>
    <t>% Regulation=</t>
  </si>
  <si>
    <t>{(TotalKVA-Km)*Conductor constant}/100</t>
  </si>
  <si>
    <t xml:space="preserve"> CHAMUNDESHWARI  ELECTRICITY SUPPLY CORPORATION LIMITED</t>
  </si>
  <si>
    <t>Part : A -Extension of HT line</t>
  </si>
  <si>
    <t>Rabbit ACSR Average span length</t>
  </si>
  <si>
    <t>No of Spans</t>
  </si>
  <si>
    <t>No of wires</t>
  </si>
  <si>
    <t>Sl No</t>
  </si>
  <si>
    <t>PARTICULARS</t>
  </si>
  <si>
    <t>UNIT</t>
  </si>
  <si>
    <t>QTY</t>
  </si>
  <si>
    <t>RATE</t>
  </si>
  <si>
    <t>AMOUNT</t>
  </si>
  <si>
    <t>LABOUR CHARGES</t>
  </si>
  <si>
    <t xml:space="preserve">9mtr long Rcc pole DP stucture as per cost data sheet no 15 </t>
  </si>
  <si>
    <t>Set</t>
  </si>
  <si>
    <t>Rcc pole 9 mtr long</t>
  </si>
  <si>
    <t>Nos</t>
  </si>
  <si>
    <t>Psc pole 9mtr long</t>
  </si>
  <si>
    <t>Rcc pole 8 mtr long</t>
  </si>
  <si>
    <t>11KV Sp 3-pin X-arm complete</t>
  </si>
  <si>
    <t>2 Pin X-arm complete</t>
  </si>
  <si>
    <t>4 pin X - arm complete set</t>
  </si>
  <si>
    <t>No 8 Strain Insulator</t>
  </si>
  <si>
    <t>1.1 KV Pin Insulator</t>
  </si>
  <si>
    <t>Rabbit conductor</t>
  </si>
  <si>
    <t>Kms</t>
  </si>
  <si>
    <t>Conductor accessories @ 3%</t>
  </si>
  <si>
    <t>Guy sets complete</t>
  </si>
  <si>
    <t>Spiral earth eletrode</t>
  </si>
  <si>
    <t>Telephone/Road guarding</t>
  </si>
  <si>
    <t>Mtrs.</t>
  </si>
  <si>
    <t xml:space="preserve">D.O.L.O Fuse </t>
  </si>
  <si>
    <t>set of 3</t>
  </si>
  <si>
    <t>Trimming of Tree branches</t>
  </si>
  <si>
    <r>
      <t>Head loading of poles(</t>
    </r>
    <r>
      <rPr>
        <sz val="10"/>
        <color indexed="8"/>
        <rFont val="Times New Roman"/>
        <family val="1"/>
      </rPr>
      <t>for above 25 Mtrs</t>
    </r>
    <r>
      <rPr>
        <sz val="11"/>
        <color indexed="8"/>
        <rFont val="Times New Roman"/>
        <family val="1"/>
      </rPr>
      <t>)</t>
    </r>
  </si>
  <si>
    <t>Loading and unloading of 8 Mtrs poles</t>
  </si>
  <si>
    <t>Releasing and restriging of No 2 ACSR Condr</t>
  </si>
  <si>
    <t>Misc &amp; unforeseen</t>
  </si>
  <si>
    <t xml:space="preserve">                                               TOTAL</t>
  </si>
  <si>
    <t>Labour charges (a) Casual</t>
  </si>
  <si>
    <t xml:space="preserve">Contingencies @ 2% on Material +Labour cost </t>
  </si>
  <si>
    <t>Statutory charges as per actuals(Road cutting, civic body charges etc.)</t>
  </si>
  <si>
    <t>Electrical Inspectorate charges as per acuals</t>
  </si>
  <si>
    <t>Compensation  cost for tree cutting etc. as per approved norms.</t>
  </si>
  <si>
    <t xml:space="preserve">                                GRAND TOTAL</t>
  </si>
  <si>
    <t xml:space="preserve">  Certified that I have personally Inspected the spot and prepared this estimate in a most economical and safe way executing the work</t>
  </si>
  <si>
    <t>Part : B -Erection of DTC</t>
  </si>
  <si>
    <t>No</t>
  </si>
  <si>
    <t xml:space="preserve">Earthing materials pipe type for grounding </t>
  </si>
  <si>
    <t xml:space="preserve">Caution /Danger Board </t>
  </si>
  <si>
    <t>Anti-climbing device (12mtrs /1kg G.I.Barbed wire)</t>
  </si>
  <si>
    <t>Concreting for Guy sets without cement</t>
  </si>
  <si>
    <t>Gl wire 8 SWG</t>
  </si>
  <si>
    <t>Kgs</t>
  </si>
  <si>
    <t>Guy wire 7/10 SWG</t>
  </si>
  <si>
    <t>set of 3 nos</t>
  </si>
  <si>
    <t xml:space="preserve">LT wiring kit (From DTC to LT Line through Metering box and LT Protection Kit) </t>
  </si>
  <si>
    <t>Mtrs</t>
  </si>
  <si>
    <t>No.s</t>
  </si>
  <si>
    <t>iv)Spacers for DTC wiring</t>
  </si>
  <si>
    <t>v)Fish plate with necessary clamps ,bolts and nuts Etc complete (Galvanised)</t>
  </si>
  <si>
    <t>d)LT Electronic Tri-vector meter 5A ,Class .5/1.0 accuracy</t>
  </si>
  <si>
    <t>11KV Solid Core Type HG Fuse unit</t>
  </si>
  <si>
    <t>set/3 nos</t>
  </si>
  <si>
    <t>11KV GOS, 200 A single break</t>
  </si>
  <si>
    <t xml:space="preserve">            Certified that I have personally Inspected the spot and prepared this estimate in a most economical </t>
  </si>
  <si>
    <t>and safe way executing the work</t>
  </si>
  <si>
    <t xml:space="preserve">Abrstract: </t>
  </si>
  <si>
    <t>Say Rs</t>
  </si>
  <si>
    <t>/-Only</t>
  </si>
  <si>
    <r>
      <t>Report</t>
    </r>
    <r>
      <rPr>
        <u/>
        <sz val="12"/>
        <rFont val="Times New Roman"/>
        <family val="1"/>
      </rPr>
      <t>:</t>
    </r>
  </si>
  <si>
    <t>This Estimate amounting to Rs.</t>
  </si>
  <si>
    <t xml:space="preserve">/-Only </t>
  </si>
  <si>
    <t xml:space="preserve">       ●In this estimate following proposals have been made. </t>
  </si>
  <si>
    <t xml:space="preserve">        ●Provide guy sets and stud pole wherever it is found essential.</t>
  </si>
  <si>
    <t>All the necessary provision has been made in this estimate hence the estimate may kindly be sanctioned early.</t>
  </si>
  <si>
    <t xml:space="preserve">            Certified that I have personally Inspected the spot and prepared this estimate in a most economical and safe way executing the work.</t>
  </si>
  <si>
    <t xml:space="preserve">Employees cost @20% on Labour cost </t>
  </si>
  <si>
    <t>CERTIFICATE:</t>
  </si>
  <si>
    <t>a) Calculation for New Additional 63 KVA  DTC</t>
  </si>
  <si>
    <t>Assuming Diversity factor 1.5</t>
  </si>
  <si>
    <t xml:space="preserve">Calculation of Annual Energy Savings </t>
  </si>
  <si>
    <t xml:space="preserve">Annual Energy losses after bifurcation </t>
  </si>
  <si>
    <t>Annual Energy  losses before bifurcation (Existing DTC</t>
  </si>
  <si>
    <t>Annual Energy  losses of the proposed dtc</t>
  </si>
  <si>
    <t>Annual energy savings in units</t>
  </si>
  <si>
    <t>Units/annum</t>
  </si>
  <si>
    <t>Estimate cost(In Rs)</t>
  </si>
  <si>
    <t>Annual Energy Savings</t>
  </si>
  <si>
    <t>Cost per unit(In Rs)</t>
  </si>
  <si>
    <t>Annual  Savings(In Rs)</t>
  </si>
  <si>
    <t xml:space="preserve">Existing LT Line </t>
  </si>
  <si>
    <t>Mylathpura(Garekatte) DTC (523323) single line diagram</t>
  </si>
  <si>
    <t>Existing  (Garekatte) 63 KVA Mylathpura  DTC</t>
  </si>
  <si>
    <t>Proposed 11KV Extension</t>
  </si>
  <si>
    <t xml:space="preserve">ENERGY LOSS </t>
  </si>
  <si>
    <r>
      <t>Load</t>
    </r>
    <r>
      <rPr>
        <b/>
        <vertAlign val="superscript"/>
        <sz val="10"/>
        <rFont val="Arial"/>
        <family val="2"/>
      </rPr>
      <t>2</t>
    </r>
  </si>
  <si>
    <r>
      <t>Load</t>
    </r>
    <r>
      <rPr>
        <b/>
        <vertAlign val="superscript"/>
        <sz val="10"/>
        <rFont val="Arial"/>
        <family val="2"/>
      </rPr>
      <t>2</t>
    </r>
    <r>
      <rPr>
        <b/>
        <sz val="10"/>
        <rFont val="Arial"/>
        <family val="2"/>
      </rPr>
      <t xml:space="preserve">  X KM </t>
    </r>
  </si>
  <si>
    <t>Assuming Diversity Factor</t>
  </si>
  <si>
    <t>Annual energy loss</t>
  </si>
  <si>
    <t>Proposed  LT Extension</t>
  </si>
  <si>
    <t>Proposed RCC Pole 9 mtr</t>
  </si>
  <si>
    <t>Proposed PSC Pole 9 mtr</t>
  </si>
  <si>
    <t>For providing Additional 63KVA dtc to bifurcate the load of existing overloaded 63KVA Lift Irrigation (523152)  dtc .</t>
  </si>
  <si>
    <t>Lift Irrigation DTC, Siddapura Village</t>
  </si>
  <si>
    <t>a) Calculation for existing 63 KVA Lift Irrigation  DTC (Existing)</t>
  </si>
  <si>
    <t>b) Calculation for existing 63KVA Lift Irrigation DTC  (After bifurcation )</t>
  </si>
  <si>
    <t>Psc pole 8mtr long(For Stud)</t>
  </si>
  <si>
    <t>Proposed DTC HT Extension and LT link up sketch</t>
  </si>
  <si>
    <t>c)LT Metering box with CTs and necessary wiring for housing ETV Meter With Modem</t>
  </si>
  <si>
    <t>Existing  25KVA dtc</t>
  </si>
  <si>
    <t>Proposed RCC Pole 8 mtr</t>
  </si>
  <si>
    <t>Proposed PSC Pole 8 mtr</t>
  </si>
  <si>
    <t>11 KV  45KN Polymeric insulator</t>
  </si>
  <si>
    <t xml:space="preserve">11KV 5KN Polymeric Pin Insulator </t>
  </si>
  <si>
    <t xml:space="preserve">11 KV, 5KN Polymeric Pin Insulator (24mm Dia  FRP Rod) </t>
  </si>
  <si>
    <t>11KV 45 KN Polymeric Insulator</t>
  </si>
  <si>
    <t>Guy Set Complete with No.15 strain insulator &amp;
Concreting materials</t>
  </si>
  <si>
    <t>Transportation cost from stores to site@2% on material</t>
  </si>
  <si>
    <t>Releasing and reerection of 9 Mtr RCC pole</t>
  </si>
  <si>
    <t xml:space="preserve">                        © MZ Charges @45%</t>
  </si>
  <si>
    <t xml:space="preserve">                        (b) MZ Charges @45%</t>
  </si>
  <si>
    <t>11KV horrizontal X-arm complete for PSC/RCC Poles</t>
  </si>
  <si>
    <t>GST at 18% on L.C</t>
  </si>
  <si>
    <t>Loading and unloading of 9 Mtrs poles</t>
  </si>
  <si>
    <t>11 KV lighting Arrester , Metal oxide,                     10KV, 5KA.</t>
  </si>
  <si>
    <t>Proposed 25KVA DTC</t>
  </si>
  <si>
    <t>Proposed Stud Pole</t>
  </si>
  <si>
    <t>ESI &amp; Provident fund at 16.25% on L.C.</t>
  </si>
  <si>
    <t xml:space="preserve">                          </t>
  </si>
  <si>
    <t xml:space="preserve">        The above said work shall be carried out Departmentally .</t>
  </si>
  <si>
    <t>Existing 11KV HT line Pollibetta  Feeder</t>
  </si>
  <si>
    <t>9mtr Rcc DP Transformer structure for 63KVA</t>
  </si>
  <si>
    <t>11kv/433 V 3 phase 50 Cys  63KVA Distribution Transformer with oil off load Tap changer (BEE-Star rated)</t>
  </si>
  <si>
    <t>LT Protection kit for 63 KV DTC</t>
  </si>
  <si>
    <t>i)Al Lead Wire-95Sqmm</t>
  </si>
  <si>
    <t>ii)Copper Lugs-95Sqmm</t>
  </si>
  <si>
    <t>iii)PG Clamps -Rabbit to 95Sqmm</t>
  </si>
  <si>
    <t>Part : C -LT Extension</t>
  </si>
  <si>
    <t>Weasel conductor</t>
  </si>
  <si>
    <t>This additional DTC comes on   PF-5 Pollibetta feeder. HT voltage regulation of the said feeder has been calculated and the calculation chart and station feasibility reports are enclosed.</t>
  </si>
  <si>
    <t xml:space="preserve">9mtr long Rcc pole DP stucture </t>
  </si>
  <si>
    <t xml:space="preserve">has been prepared </t>
  </si>
  <si>
    <t>63KVA  DTC to the overloaded existing Hundi  Town (521A96)DTC at Hundi Village  ,coming under   O&amp;M Section Pollibetta, Virajpet Sub Division.</t>
  </si>
  <si>
    <t xml:space="preserve">Estimate </t>
  </si>
  <si>
    <t xml:space="preserve"> for Providing  Additional  </t>
  </si>
  <si>
    <r>
      <t xml:space="preserve">       ●Extend 11 KV OH line for a distance of 0.28KM using Rabbit conductor and 9Mtrs RCC/PSc poles tapping from existing 11KV line towards </t>
    </r>
    <r>
      <rPr>
        <b/>
        <sz val="12"/>
        <color rgb="FFFF0000"/>
        <rFont val="Times New Roman"/>
        <family val="1"/>
      </rPr>
      <t>.....................</t>
    </r>
    <r>
      <rPr>
        <b/>
        <sz val="12"/>
        <rFont val="Times New Roman"/>
        <family val="1"/>
      </rPr>
      <t xml:space="preserve">DTC feeding from </t>
    </r>
    <r>
      <rPr>
        <b/>
        <sz val="12"/>
        <color rgb="FFFF0000"/>
        <rFont val="Times New Roman"/>
        <family val="1"/>
      </rPr>
      <t>Pollibetta</t>
    </r>
    <r>
      <rPr>
        <b/>
        <sz val="12"/>
        <rFont val="Times New Roman"/>
        <family val="1"/>
      </rPr>
      <t xml:space="preserve"> Feeder  eminating from 66/33/11KV MUSS Ponnampet as shown in the sketch.</t>
    </r>
  </si>
  <si>
    <r>
      <t xml:space="preserve">       ●Erection of </t>
    </r>
    <r>
      <rPr>
        <b/>
        <sz val="12"/>
        <color rgb="FFFF0000"/>
        <rFont val="Times New Roman"/>
        <family val="1"/>
      </rPr>
      <t>63</t>
    </r>
    <r>
      <rPr>
        <b/>
        <sz val="12"/>
        <rFont val="Times New Roman"/>
        <family val="1"/>
      </rPr>
      <t>KVA  DTC using 9 Mtrs RCC DP Structure as per the cost data sheet No… of SR for the year 2020-21.</t>
    </r>
  </si>
  <si>
    <t xml:space="preserve">       ●Extension of 3 phase 4 wire LT line for a distance of ……..Km from the DTC as shown in the sketch.</t>
  </si>
  <si>
    <r>
      <t xml:space="preserve">At present power supply to the consumers of </t>
    </r>
    <r>
      <rPr>
        <b/>
        <sz val="12"/>
        <color rgb="FFFF0000"/>
        <rFont val="Times New Roman"/>
        <family val="1"/>
      </rPr>
      <t>Hundi</t>
    </r>
    <r>
      <rPr>
        <b/>
        <sz val="12"/>
        <rFont val="Times New Roman"/>
        <family val="1"/>
      </rPr>
      <t xml:space="preserve"> area is fed from existing </t>
    </r>
    <r>
      <rPr>
        <b/>
        <sz val="12"/>
        <color rgb="FFFF0000"/>
        <rFont val="Times New Roman"/>
        <family val="1"/>
      </rPr>
      <t>63</t>
    </r>
    <r>
      <rPr>
        <b/>
        <sz val="12"/>
        <rFont val="Times New Roman"/>
        <family val="1"/>
      </rPr>
      <t xml:space="preserve">KVA </t>
    </r>
    <r>
      <rPr>
        <b/>
        <sz val="12"/>
        <color rgb="FFFF0000"/>
        <rFont val="Times New Roman"/>
        <family val="1"/>
      </rPr>
      <t xml:space="preserve">Hundi town </t>
    </r>
    <r>
      <rPr>
        <b/>
        <sz val="12"/>
        <rFont val="Times New Roman"/>
        <family val="1"/>
      </rPr>
      <t xml:space="preserve">DTC bearing DTC Code </t>
    </r>
    <r>
      <rPr>
        <b/>
        <sz val="12"/>
        <color rgb="FFFF0000"/>
        <rFont val="Times New Roman"/>
        <family val="1"/>
      </rPr>
      <t>521A96</t>
    </r>
    <r>
      <rPr>
        <b/>
        <sz val="12"/>
        <rFont val="Times New Roman"/>
        <family val="1"/>
      </rPr>
      <t xml:space="preserve"> having a total of </t>
    </r>
    <r>
      <rPr>
        <b/>
        <sz val="12"/>
        <color rgb="FFFF0000"/>
        <rFont val="Times New Roman"/>
        <family val="1"/>
      </rPr>
      <t xml:space="preserve">124 </t>
    </r>
    <r>
      <rPr>
        <b/>
        <sz val="12"/>
        <rFont val="Times New Roman"/>
        <family val="1"/>
      </rPr>
      <t xml:space="preserve">Consumers of various tariff with a total load of </t>
    </r>
    <r>
      <rPr>
        <b/>
        <sz val="12"/>
        <color rgb="FFFF0000"/>
        <rFont val="Times New Roman"/>
        <family val="1"/>
      </rPr>
      <t>104.28KW(93.09 kw + 15 HP)</t>
    </r>
    <r>
      <rPr>
        <b/>
        <sz val="12"/>
        <rFont val="Times New Roman"/>
        <family val="1"/>
      </rPr>
      <t>.                           Said Issue been raised at jana samparkha sabhe held at subdivision office dt:10.11.2020,and as a complaince it was instructed to prepare  for additional dtc  to resolve the same,it was  raised that consumers are facing voltage issues at said area,hence by providing additional DTC Voltage issue acan be resolved and consumers shall be given proper service</t>
    </r>
  </si>
  <si>
    <r>
      <t xml:space="preserve">(Say Rupees </t>
    </r>
    <r>
      <rPr>
        <b/>
        <i/>
        <sz val="14"/>
        <color rgb="FFFF0000"/>
        <rFont val="Times New Roman"/>
        <family val="1"/>
      </rPr>
      <t>three lakh  seventy  thousand nine  hundred and  fifty seven</t>
    </r>
    <r>
      <rPr>
        <b/>
        <i/>
        <sz val="14"/>
        <rFont val="Times New Roman"/>
        <family val="1"/>
      </rPr>
      <t xml:space="preserve">  only)</t>
    </r>
  </si>
  <si>
    <t xml:space="preserve"> Estimate No:                                    Date:</t>
  </si>
  <si>
    <t>25KVA  DTC toBifurcate The Load On Exicute  the overloaded 25 KVA   Maggula 3 rd DTC ,at Maggula Village  ,coming under   O&amp;M Section Virajpet ,Virajpet Sub Division.</t>
  </si>
  <si>
    <t xml:space="preserve">       ●Erection of 25KVA  DTC using 9 Mtrs RCC DP Structure as per the cost data sheet No… of SR for the year 2020-21.</t>
  </si>
  <si>
    <t>Part : D -Erection of DTC</t>
  </si>
  <si>
    <t xml:space="preserve">Estimate For Providing additional 25 kva DTC  to </t>
  </si>
  <si>
    <t xml:space="preserve">Existing overloaded 25 kva Maggula 3rd DTc ,Maggula Village coming </t>
  </si>
  <si>
    <t xml:space="preserve">under o&amp;m Section Virajpet Sub Division </t>
  </si>
  <si>
    <t>11kv/433 V 3 phase 50 Cys  25 KVA Distribution Transformer with oil off load Tap changer (BEE-Star rated)</t>
  </si>
  <si>
    <t xml:space="preserve">D-Decommissioning of old assets </t>
  </si>
  <si>
    <t xml:space="preserve">Releasing of 8 mtr RCC/PSC pole </t>
  </si>
  <si>
    <t xml:space="preserve">Releasing of Cross arms </t>
  </si>
  <si>
    <t xml:space="preserve">Misc&amp; unforseen </t>
  </si>
  <si>
    <t>Part :E Details of Released Asset</t>
  </si>
  <si>
    <t>Part E: Details Of Released Asset</t>
  </si>
  <si>
    <t xml:space="preserve">Details furnished by the fiels staff </t>
  </si>
  <si>
    <t>8 mtr PSC Pole</t>
  </si>
  <si>
    <t xml:space="preserve">4 Pin Cross Arms </t>
  </si>
  <si>
    <t>Scrap</t>
  </si>
  <si>
    <t xml:space="preserve">               Year of Commission</t>
  </si>
  <si>
    <t xml:space="preserve">Details  to be furnished by the accounts  staff </t>
  </si>
  <si>
    <t>a) Original Value of the asset…………………………..</t>
  </si>
  <si>
    <t>b)Depreciation earned…………………………………………..</t>
  </si>
  <si>
    <t>a)Assesed value of the asset…………………………………</t>
  </si>
  <si>
    <t>part: A-Extension of HT Line</t>
  </si>
  <si>
    <t>pat :B-Erection of DTC</t>
  </si>
  <si>
    <t>part :C-Extension of LT line</t>
  </si>
  <si>
    <t xml:space="preserve">part :D-Decommissioning of Old assets </t>
  </si>
  <si>
    <t>This additional DTC comes on   VF3 KSRTC  feeder. HT voltage regulation of the said feeder has been calculated and the calculation chart and station feasibility reports are enclosed.</t>
  </si>
  <si>
    <t xml:space="preserve">        ●Provide guy sets and stud pole wherever it is found essential.                                                                                                     </t>
  </si>
  <si>
    <t>Grand Total</t>
  </si>
  <si>
    <t>head 14.1507,but as it was not operated same was lapsed hence the estimate been revised currentSR &amp;subimt for approched</t>
  </si>
  <si>
    <t xml:space="preserve">       ●Extension of 3 phase 4 wire LT line for a distance of 0.35 Km from the DTC as shown in the sketch.</t>
  </si>
  <si>
    <t xml:space="preserve">       ●Extend 11 KV OH line for a distance of 0.385 KM using Rabbit conductor and 9Mtrs RCC/PSc poles tapping from existing 11KV line towards  Maggula 3rd DTC feeding from KSRTC  Feeder  eminating from 66/33/11KV MUSS Maggula,virajpet as shown in the sketch.</t>
  </si>
  <si>
    <r>
      <t xml:space="preserve">(Say Rupees </t>
    </r>
    <r>
      <rPr>
        <b/>
        <i/>
        <sz val="14"/>
        <color rgb="FFFF0000"/>
        <rFont val="Times New Roman"/>
        <family val="1"/>
      </rPr>
      <t>three lakh  seventy  one  thousand eight nine</t>
    </r>
    <r>
      <rPr>
        <b/>
        <i/>
        <sz val="14"/>
        <rFont val="Times New Roman"/>
        <family val="1"/>
      </rPr>
      <t xml:space="preserve"> only)</t>
    </r>
  </si>
  <si>
    <r>
      <t>At present power supply to the consumers of Maggula  area is fed from existing 25KVA Maggula 3rd</t>
    </r>
    <r>
      <rPr>
        <b/>
        <sz val="12"/>
        <color rgb="FFFF0000"/>
        <rFont val="Times New Roman"/>
        <family val="1"/>
      </rPr>
      <t xml:space="preserve"> </t>
    </r>
    <r>
      <rPr>
        <b/>
        <sz val="12"/>
        <rFont val="Times New Roman"/>
        <family val="1"/>
      </rPr>
      <t>DTC bearing DTC Code 5243.... having a total of 20</t>
    </r>
    <r>
      <rPr>
        <b/>
        <sz val="12"/>
        <color rgb="FFFF0000"/>
        <rFont val="Times New Roman"/>
        <family val="1"/>
      </rPr>
      <t xml:space="preserve"> </t>
    </r>
    <r>
      <rPr>
        <b/>
        <sz val="12"/>
        <rFont val="Times New Roman"/>
        <family val="1"/>
      </rPr>
      <t>Consumers of various tariff with a total load of 18.6 K W (5 HP). Said Issue been raised at jana samparkha sabhe held at subdivision office dt:10.11.2021,and as a complaince it was instructed to prepare  for additional dtc  to resolve the same,it was  raised that consumers are facing voltage issues at said area,hence by providing additional DTC Voltage issue acan be resolved and consumers shall be given proper service</t>
    </r>
  </si>
  <si>
    <t>11kv/433 V 3 phase 50 Cys  25KVA Distribution Transformer with oil off load Tap changer (BEE-Star rated)</t>
  </si>
  <si>
    <r>
      <t xml:space="preserve">(Say Rupees  Six </t>
    </r>
    <r>
      <rPr>
        <b/>
        <i/>
        <sz val="14"/>
        <color rgb="FFFF0000"/>
        <rFont val="Times New Roman"/>
        <family val="1"/>
      </rPr>
      <t xml:space="preserve">lakh Eight   thousand Three   hundred and  fourty Five </t>
    </r>
    <r>
      <rPr>
        <b/>
        <i/>
        <sz val="14"/>
        <rFont val="Times New Roman"/>
        <family val="1"/>
      </rPr>
      <t xml:space="preserve">  only)</t>
    </r>
  </si>
  <si>
    <t>This additional DTC comes on   VF-4  Bethri  feeder. HT voltage regulation of the said feeder has been calculated and the calculation chart and station feasibility reports are enclosed.</t>
  </si>
  <si>
    <t xml:space="preserve">       ●Extension of 3 phase 4 wire LT line for a distance of …0.28…..Km from the DTC as shown in the sketch.</t>
  </si>
  <si>
    <r>
      <t xml:space="preserve">       ●Extend 11 KV OH line for a distance of 0.845KM using Rabbit conductor and 9Mtrs RCC/PSc poles tapping from existing 11KV line towards </t>
    </r>
    <r>
      <rPr>
        <b/>
        <sz val="12"/>
        <color rgb="FFFF0000"/>
        <rFont val="Times New Roman"/>
        <family val="1"/>
      </rPr>
      <t>.....................</t>
    </r>
    <r>
      <rPr>
        <b/>
        <sz val="12"/>
        <rFont val="Times New Roman"/>
        <family val="1"/>
      </rPr>
      <t>DTC feeding from  Bethri  Feeder  eminating from 66/33/11KV MUSS Maggula ,Virajpet as shown in the sketch.</t>
    </r>
  </si>
  <si>
    <r>
      <t xml:space="preserve">At present power supply to the consumers of Palangala area is fed from existing 25 KVA  Palangala DTC bearing DTC Code </t>
    </r>
    <r>
      <rPr>
        <b/>
        <sz val="12"/>
        <color rgb="FFFF0000"/>
        <rFont val="Times New Roman"/>
        <family val="1"/>
      </rPr>
      <t>524604</t>
    </r>
    <r>
      <rPr>
        <b/>
        <sz val="12"/>
        <rFont val="Times New Roman"/>
        <family val="1"/>
      </rPr>
      <t xml:space="preserve"> having a total of Consumers 22 of various tariff with a total load of </t>
    </r>
    <r>
      <rPr>
        <b/>
        <sz val="12"/>
        <color rgb="FFFF0000"/>
        <rFont val="Times New Roman"/>
        <family val="1"/>
      </rPr>
      <t>(24.06kw+ 5HP)</t>
    </r>
    <r>
      <rPr>
        <b/>
        <sz val="12"/>
        <rFont val="Times New Roman"/>
        <family val="1"/>
      </rPr>
      <t>.                           Said Issue been raised at jana samparkha sabhe held at subdivision office dt:10.11.2020,and as a complaince it was instructed to prepare  for additional dtc  to resolve the same,it was  raised that consumers are facing voltage issues at said area,hence by providing additional DTC Voltage issue acan be resolved and consumers shall be given proper service</t>
    </r>
  </si>
  <si>
    <t>This additional DTC comes on   VF-2 Gonikoppa feeder. HT voltage regulation of the said feeder has been calculated and the calculation chart and station feasibility reports are enclosed.</t>
  </si>
  <si>
    <t>25KVA  DTC to the overloaded existing 63 KVA Rudruguppe Kalappa DTC at Bittangala  Village  ,coming under   O&amp;M Section virajpet, Virajpet Sub Division.</t>
  </si>
  <si>
    <t>This additional DTC comes on   VF-1 Ammathi feeder. HT voltage regulation of the said feeder has been calculated and the calculation chart and station feasibility reports are enclosed.</t>
  </si>
  <si>
    <r>
      <t xml:space="preserve">(Say Rupees </t>
    </r>
    <r>
      <rPr>
        <b/>
        <i/>
        <sz val="14"/>
        <color rgb="FFFF0000"/>
        <rFont val="Times New Roman"/>
        <family val="1"/>
      </rPr>
      <t xml:space="preserve">three lakh thirty four  thousand six   hundred and  two </t>
    </r>
    <r>
      <rPr>
        <b/>
        <i/>
        <sz val="14"/>
        <rFont val="Times New Roman"/>
        <family val="1"/>
      </rPr>
      <t xml:space="preserve"> only)</t>
    </r>
  </si>
  <si>
    <r>
      <t xml:space="preserve">       ●Extend 11 KV OH line for a distance of KM using Rabbit conductor and 9Mtrs RCC/PSc poles tapping from existing 11KV line towards </t>
    </r>
    <r>
      <rPr>
        <b/>
        <sz val="12"/>
        <color rgb="FFFF0000"/>
        <rFont val="Times New Roman"/>
        <family val="1"/>
      </rPr>
      <t>.....................</t>
    </r>
    <r>
      <rPr>
        <b/>
        <sz val="12"/>
        <rFont val="Times New Roman"/>
        <family val="1"/>
      </rPr>
      <t xml:space="preserve">DTC feeding from </t>
    </r>
    <r>
      <rPr>
        <b/>
        <sz val="12"/>
        <color rgb="FFFF0000"/>
        <rFont val="Times New Roman"/>
        <family val="1"/>
      </rPr>
      <t xml:space="preserve">Ammathi </t>
    </r>
    <r>
      <rPr>
        <b/>
        <sz val="12"/>
        <rFont val="Times New Roman"/>
        <family val="1"/>
      </rPr>
      <t xml:space="preserve"> Feeder  eminating from 66/33/11KV MUSS Maggula  as shown in the sketch.</t>
    </r>
  </si>
  <si>
    <t xml:space="preserve">       ●Extension of 3 phase 4 wire LT line for a distance of ……0.248..Km from the DTC as shown in the sketch.</t>
  </si>
  <si>
    <r>
      <t xml:space="preserve">At present power supply to the consumers of Ammathi area is fed from existing </t>
    </r>
    <r>
      <rPr>
        <b/>
        <sz val="12"/>
        <color rgb="FFFF0000"/>
        <rFont val="Times New Roman"/>
        <family val="1"/>
      </rPr>
      <t>63</t>
    </r>
    <r>
      <rPr>
        <b/>
        <sz val="12"/>
        <rFont val="Times New Roman"/>
        <family val="1"/>
      </rPr>
      <t xml:space="preserve">KVA Krishna Rice Mill DTC bearing DTC Code </t>
    </r>
    <r>
      <rPr>
        <b/>
        <sz val="12"/>
        <color rgb="FFFF0000"/>
        <rFont val="Times New Roman"/>
        <family val="1"/>
      </rPr>
      <t>524160</t>
    </r>
    <r>
      <rPr>
        <b/>
        <sz val="12"/>
        <rFont val="Times New Roman"/>
        <family val="1"/>
      </rPr>
      <t xml:space="preserve"> having a total of 250Consumers of various tariff with a total load of  </t>
    </r>
    <r>
      <rPr>
        <b/>
        <sz val="12"/>
        <color rgb="FFFF0000"/>
        <rFont val="Times New Roman"/>
        <family val="1"/>
      </rPr>
      <t>KW(........... kw + .................. HP)</t>
    </r>
    <r>
      <rPr>
        <b/>
        <sz val="12"/>
        <rFont val="Times New Roman"/>
        <family val="1"/>
      </rPr>
      <t xml:space="preserve">.                        </t>
    </r>
    <r>
      <rPr>
        <sz val="12"/>
        <rFont val="Times New Roman"/>
        <family val="1"/>
      </rPr>
      <t xml:space="preserve"> </t>
    </r>
    <r>
      <rPr>
        <b/>
        <sz val="12"/>
        <rFont val="Times New Roman"/>
        <family val="1"/>
      </rPr>
      <t xml:space="preserve">  Said Issue been raised at jana samparkha sabhe held at subdivision office dt:10.11.2020,and as a complaince it was instructed to prepare  for additional dtc  to resolve the same,it was  raised that consumers are facing voltage issues at said area,hence by providing additional DTC Voltage issue acan be resolved and consumers shall be given proper service</t>
    </r>
  </si>
  <si>
    <t>63KVA  DTC to the overloaded existing Office DTC (521A54) at TATA Coffee Head office Pollibetta  Village  ,coming under   O&amp;M Section Pollibetta, Virajpet Sub Division.</t>
  </si>
  <si>
    <t>63KVA  DTC to the overloaded existing Chennangi club (521A83)DTC at chennangi  Village  ,coming under   O&amp;M Section Pollibetta, Virajpet Sub Division.</t>
  </si>
  <si>
    <r>
      <t xml:space="preserve">At present power supply to the consumers of  chennangi  area is fed from existing </t>
    </r>
    <r>
      <rPr>
        <b/>
        <sz val="12"/>
        <color rgb="FFFF0000"/>
        <rFont val="Times New Roman"/>
        <family val="1"/>
      </rPr>
      <t>63</t>
    </r>
    <r>
      <rPr>
        <b/>
        <sz val="12"/>
        <rFont val="Times New Roman"/>
        <family val="1"/>
      </rPr>
      <t xml:space="preserve">KVA chennangi </t>
    </r>
    <r>
      <rPr>
        <b/>
        <sz val="12"/>
        <color rgb="FFFF0000"/>
        <rFont val="Times New Roman"/>
        <family val="1"/>
      </rPr>
      <t xml:space="preserve"> </t>
    </r>
    <r>
      <rPr>
        <b/>
        <sz val="12"/>
        <rFont val="Times New Roman"/>
        <family val="1"/>
      </rPr>
      <t xml:space="preserve">DTC bearing DTC Code </t>
    </r>
    <r>
      <rPr>
        <b/>
        <sz val="12"/>
        <color rgb="FFFF0000"/>
        <rFont val="Times New Roman"/>
        <family val="1"/>
      </rPr>
      <t>521A83</t>
    </r>
    <r>
      <rPr>
        <b/>
        <sz val="12"/>
        <rFont val="Times New Roman"/>
        <family val="1"/>
      </rPr>
      <t xml:space="preserve"> having a total of 46</t>
    </r>
    <r>
      <rPr>
        <b/>
        <sz val="12"/>
        <color rgb="FFFF0000"/>
        <rFont val="Times New Roman"/>
        <family val="1"/>
      </rPr>
      <t xml:space="preserve"> </t>
    </r>
    <r>
      <rPr>
        <b/>
        <sz val="12"/>
        <rFont val="Times New Roman"/>
        <family val="1"/>
      </rPr>
      <t>Consumers of various tariff with a total load of 49.535</t>
    </r>
    <r>
      <rPr>
        <b/>
        <sz val="12"/>
        <color rgb="FFFF0000"/>
        <rFont val="Times New Roman"/>
        <family val="1"/>
      </rPr>
      <t>KW(49.535 kw + 92 HP)</t>
    </r>
    <r>
      <rPr>
        <b/>
        <sz val="12"/>
        <rFont val="Times New Roman"/>
        <family val="1"/>
      </rPr>
      <t>.                           Said Issue been raised at jana samparkha sabhe held at subdivision office dt:10.11.2020,and as a complaince it was instructed to prepare  for additional dtc  to resolve the same,it was  raised that consumers are facing voltage issues at said area,hence by providing additional DTC Voltage issue acan be resolved and consumers shall be given proper service</t>
    </r>
  </si>
  <si>
    <t xml:space="preserve">       ●Extend 11 KV OH line for a distance of 0.533KM using Rabbit conductor and 9Mtrs RCC/PSc poles tapping from existing 11KV line towards 521A83DTC feeding from VF5 Polibetta  Feeder  eminating from 66/33/11KV MUSS Ponnampet as shown in the sketch.</t>
  </si>
  <si>
    <r>
      <t xml:space="preserve">(Say Rupees two </t>
    </r>
    <r>
      <rPr>
        <b/>
        <i/>
        <sz val="14"/>
        <color rgb="FFFF0000"/>
        <rFont val="Times New Roman"/>
        <family val="1"/>
      </rPr>
      <t>lakh  ninty four  thousand three hundred and  two  seven</t>
    </r>
    <r>
      <rPr>
        <b/>
        <i/>
        <sz val="14"/>
        <rFont val="Times New Roman"/>
        <family val="1"/>
      </rPr>
      <t xml:space="preserve">  only)</t>
    </r>
  </si>
  <si>
    <t>63KVA  DTC to the overloaded existing Old Kadangamurooru (5244…...DTC at Kakotuparmbu Village  ,coming under   O&amp;M Section Virajpet , Virajpet Sub Division.</t>
  </si>
  <si>
    <r>
      <t xml:space="preserve">(Say Rupees Six </t>
    </r>
    <r>
      <rPr>
        <b/>
        <i/>
        <sz val="14"/>
        <color rgb="FFFF0000"/>
        <rFont val="Times New Roman"/>
        <family val="1"/>
      </rPr>
      <t xml:space="preserve">lakh  Fourty six  thousand four  hundred and thirty  eight </t>
    </r>
    <r>
      <rPr>
        <b/>
        <i/>
        <sz val="14"/>
        <rFont val="Times New Roman"/>
        <family val="1"/>
      </rPr>
      <t xml:space="preserve"> only)</t>
    </r>
  </si>
  <si>
    <t xml:space="preserve">       ●Extension of 3 phase 4 wire LT line for a distance of …0.35…..Km from the DTC as shown in the sketch.</t>
  </si>
  <si>
    <t>This additional DTC comes on   VF-4 Bethri  feeder. HT voltage regulation of the said feeder has been calculated and the calculation chart and station feasibility reports are enclosed.</t>
  </si>
  <si>
    <t xml:space="preserve">       ●Extend 11 KV OH line for a distance of 1.120KM using Rabbit conductor and 9Mtrs RCC/PSc poles tapping from existing 11KV line towards  Kakotuparmbu Ground DTC feeding from Bethri  Feeder  eminating from 66/33/11KV MUSS Maggula as shown in the sketch.</t>
  </si>
  <si>
    <r>
      <t xml:space="preserve">At present power supply to the consumers of Old Kadangamurooru  area is fed from existing </t>
    </r>
    <r>
      <rPr>
        <b/>
        <sz val="12"/>
        <color rgb="FFFF0000"/>
        <rFont val="Times New Roman"/>
        <family val="1"/>
      </rPr>
      <t xml:space="preserve">63 </t>
    </r>
    <r>
      <rPr>
        <b/>
        <sz val="12"/>
        <rFont val="Times New Roman"/>
        <family val="1"/>
      </rPr>
      <t xml:space="preserve">KVA Old Kadangamurooru </t>
    </r>
    <r>
      <rPr>
        <b/>
        <sz val="12"/>
        <color rgb="FFFF0000"/>
        <rFont val="Times New Roman"/>
        <family val="1"/>
      </rPr>
      <t xml:space="preserve"> </t>
    </r>
    <r>
      <rPr>
        <b/>
        <sz val="12"/>
        <rFont val="Times New Roman"/>
        <family val="1"/>
      </rPr>
      <t xml:space="preserve">DTC bearing DTC Code </t>
    </r>
    <r>
      <rPr>
        <b/>
        <sz val="12"/>
        <color rgb="FFFF0000"/>
        <rFont val="Times New Roman"/>
        <family val="1"/>
      </rPr>
      <t xml:space="preserve">524420 </t>
    </r>
    <r>
      <rPr>
        <b/>
        <sz val="12"/>
        <rFont val="Times New Roman"/>
        <family val="1"/>
      </rPr>
      <t xml:space="preserve"> having a total of Consumers 42 of various tariff with a total load of </t>
    </r>
    <r>
      <rPr>
        <b/>
        <sz val="12"/>
        <color rgb="FFFF0000"/>
        <rFont val="Times New Roman"/>
        <family val="1"/>
      </rPr>
      <t>KW( kw + 15HP)</t>
    </r>
    <r>
      <rPr>
        <b/>
        <sz val="12"/>
        <rFont val="Times New Roman"/>
        <family val="1"/>
      </rPr>
      <t>.                           Said Issue been raised at jana samparkha sabhe held at subdivision office dt:10.11.2020,and as a complaince it was instructed to prepare  for additional dtc  to resolve the same,it was  raised that consumers are facing voltage issues at said area,hence by providing additional DTC Voltage issue acan be resolved and consumers shall be given proper service</t>
    </r>
  </si>
  <si>
    <t>Head loading of poles(for above 25 Mtrs)</t>
  </si>
  <si>
    <r>
      <t xml:space="preserve">(Say Rupees    four </t>
    </r>
    <r>
      <rPr>
        <b/>
        <i/>
        <sz val="11"/>
        <color rgb="FFFF0000"/>
        <rFont val="Times New Roman"/>
        <family val="1"/>
      </rPr>
      <t xml:space="preserve">lakh twenty eight thousand nine  hundred and  ninty two </t>
    </r>
    <r>
      <rPr>
        <b/>
        <i/>
        <sz val="11"/>
        <rFont val="Times New Roman"/>
        <family val="1"/>
      </rPr>
      <t xml:space="preserve">  only)</t>
    </r>
  </si>
  <si>
    <r>
      <t>Report</t>
    </r>
    <r>
      <rPr>
        <u/>
        <sz val="11"/>
        <rFont val="Times New Roman"/>
        <family val="1"/>
      </rPr>
      <t>:</t>
    </r>
  </si>
  <si>
    <r>
      <t xml:space="preserve">       ●Extend 11 KV OH line for a distance of 1.70KM using Rabbit conductor and 9Mtrs RCC/PSc poles tapping from existing 11KV line towards </t>
    </r>
    <r>
      <rPr>
        <b/>
        <sz val="11"/>
        <color rgb="FFFF0000"/>
        <rFont val="Times New Roman"/>
        <family val="1"/>
      </rPr>
      <t>.....................</t>
    </r>
    <r>
      <rPr>
        <b/>
        <sz val="11"/>
        <rFont val="Times New Roman"/>
        <family val="1"/>
      </rPr>
      <t xml:space="preserve">DTC feeding from </t>
    </r>
    <r>
      <rPr>
        <b/>
        <sz val="11"/>
        <color rgb="FFFF0000"/>
        <rFont val="Times New Roman"/>
        <family val="1"/>
      </rPr>
      <t>Pollibetta</t>
    </r>
    <r>
      <rPr>
        <b/>
        <sz val="11"/>
        <rFont val="Times New Roman"/>
        <family val="1"/>
      </rPr>
      <t xml:space="preserve"> Feeder  eminating from 66/33/11KV MUSS Ponnampet as shown in the sketch.</t>
    </r>
  </si>
  <si>
    <r>
      <t xml:space="preserve">       ●Erection of </t>
    </r>
    <r>
      <rPr>
        <b/>
        <sz val="11"/>
        <color rgb="FFFF0000"/>
        <rFont val="Times New Roman"/>
        <family val="1"/>
      </rPr>
      <t>63</t>
    </r>
    <r>
      <rPr>
        <b/>
        <sz val="11"/>
        <rFont val="Times New Roman"/>
        <family val="1"/>
      </rPr>
      <t>KVA  DTC using 9 Mtrs RCC DP Structure as per the cost data sheet No… of SR for the year 2020-21.</t>
    </r>
  </si>
  <si>
    <r>
      <t xml:space="preserve">At present power supply to the consumers of polibetta  area is fed from existing </t>
    </r>
    <r>
      <rPr>
        <b/>
        <sz val="11"/>
        <color rgb="FFFF0000"/>
        <rFont val="Times New Roman"/>
        <family val="1"/>
      </rPr>
      <t>63</t>
    </r>
    <r>
      <rPr>
        <b/>
        <sz val="11"/>
        <rFont val="Times New Roman"/>
        <family val="1"/>
      </rPr>
      <t xml:space="preserve">KVA polibetta </t>
    </r>
    <r>
      <rPr>
        <b/>
        <sz val="11"/>
        <color rgb="FFFF0000"/>
        <rFont val="Times New Roman"/>
        <family val="1"/>
      </rPr>
      <t xml:space="preserve"> </t>
    </r>
    <r>
      <rPr>
        <b/>
        <sz val="11"/>
        <rFont val="Times New Roman"/>
        <family val="1"/>
      </rPr>
      <t xml:space="preserve">DTC bearing DTC Code </t>
    </r>
    <r>
      <rPr>
        <b/>
        <sz val="11"/>
        <color rgb="FFFF0000"/>
        <rFont val="Times New Roman"/>
        <family val="1"/>
      </rPr>
      <t>521A54</t>
    </r>
    <r>
      <rPr>
        <b/>
        <sz val="11"/>
        <rFont val="Times New Roman"/>
        <family val="1"/>
      </rPr>
      <t xml:space="preserve"> having a total of 42</t>
    </r>
    <r>
      <rPr>
        <b/>
        <sz val="11"/>
        <color rgb="FFFF0000"/>
        <rFont val="Times New Roman"/>
        <family val="1"/>
      </rPr>
      <t xml:space="preserve"> </t>
    </r>
    <r>
      <rPr>
        <b/>
        <sz val="11"/>
        <rFont val="Times New Roman"/>
        <family val="1"/>
      </rPr>
      <t>Consumers of various tariff with a total load of 162.16</t>
    </r>
    <r>
      <rPr>
        <b/>
        <sz val="11"/>
        <color rgb="FFFF0000"/>
        <rFont val="Times New Roman"/>
        <family val="1"/>
      </rPr>
      <t>KW(162.16kw + 70 HP)</t>
    </r>
    <r>
      <rPr>
        <b/>
        <sz val="11"/>
        <rFont val="Times New Roman"/>
        <family val="1"/>
      </rPr>
      <t>.                           Said Issue been raised at jana samparkha sabhe held at subdivision office dt:02.03.2021,and as a complaince it was instructed to prepare  for additional dtc  to resolve the same,it was  raised that consumers are facing voltage issues at said area,hence by providing additional DTC Voltage issue acan be resolved and consumers shall be given proper service</t>
    </r>
  </si>
  <si>
    <t>25KVA  DTC to the overloaded existing 25 Palangala   (524604)DTC at Kedamulluru Village  ,coming under   O&amp;M Section Virajpet, Virajpet Sub Division.</t>
  </si>
  <si>
    <t>25KVA  DTC to the overloaded existing 63KVA  Old Kadangamurooru  (524420)DTC at Kakotuparmbu Village  ,coming under   O&amp;M Section Virajpet , Virajpet Sub Division.</t>
  </si>
  <si>
    <t>11kv/433 V 3 phase 50 Cys 25KVA Distribution Transformer with oil off load Tap changer (BEE-Star rated)</t>
  </si>
  <si>
    <t>100KVA  DTC to the overloaded existing 25 KVA Kris hna Rice Mill (524160)DTC at Ammathi Town  ,coming under   O&amp;M Section Ammathi , Virajpet Sub Division.</t>
  </si>
  <si>
    <t>63KVA  DTC to the overloaded existing 25 KVA PS KUSHALAPPA (524958)DTC at Byramada village  ,coming under   O&amp;M Section Ammathi , Virajpet Sub Division.</t>
  </si>
  <si>
    <r>
      <t>(Say Rupees ninteen lakh one thousand andthirty one rupee</t>
    </r>
    <r>
      <rPr>
        <b/>
        <i/>
        <sz val="14"/>
        <color rgb="FFFF0000"/>
        <rFont val="Times New Roman"/>
        <family val="1"/>
      </rPr>
      <t xml:space="preserve"> </t>
    </r>
    <r>
      <rPr>
        <b/>
        <i/>
        <sz val="14"/>
        <rFont val="Times New Roman"/>
        <family val="1"/>
      </rPr>
      <t>only)</t>
    </r>
  </si>
  <si>
    <r>
      <t xml:space="preserve">At present power supply to the consumers of Ammathi area is fed from existing </t>
    </r>
    <r>
      <rPr>
        <b/>
        <sz val="12"/>
        <color rgb="FFFF0000"/>
        <rFont val="Times New Roman"/>
        <family val="1"/>
      </rPr>
      <t>63</t>
    </r>
    <r>
      <rPr>
        <b/>
        <sz val="12"/>
        <rFont val="Times New Roman"/>
        <family val="1"/>
      </rPr>
      <t xml:space="preserve">KVA ps kushalappa tc DTC bearing DTC Code </t>
    </r>
    <r>
      <rPr>
        <b/>
        <sz val="12"/>
        <color rgb="FFFF0000"/>
        <rFont val="Times New Roman"/>
        <family val="1"/>
      </rPr>
      <t>524160</t>
    </r>
    <r>
      <rPr>
        <b/>
        <sz val="12"/>
        <rFont val="Times New Roman"/>
        <family val="1"/>
      </rPr>
      <t xml:space="preserve"> having a total of 150Consumers of various tariff with a total load of  </t>
    </r>
    <r>
      <rPr>
        <b/>
        <sz val="12"/>
        <color rgb="FFFF0000"/>
        <rFont val="Times New Roman"/>
        <family val="1"/>
      </rPr>
      <t>KW(........... kw + .................. HP)</t>
    </r>
    <r>
      <rPr>
        <b/>
        <sz val="12"/>
        <rFont val="Times New Roman"/>
        <family val="1"/>
      </rPr>
      <t xml:space="preserve">.                        </t>
    </r>
    <r>
      <rPr>
        <sz val="12"/>
        <rFont val="Times New Roman"/>
        <family val="1"/>
      </rPr>
      <t xml:space="preserve"> </t>
    </r>
    <r>
      <rPr>
        <b/>
        <sz val="12"/>
        <rFont val="Times New Roman"/>
        <family val="1"/>
      </rPr>
      <t xml:space="preserve">  Said Issue been raised at jana samparkha sabhe held at subdivision office dt:10.11.2020,and as a complaince it was instructed to prepare  for additional dtc  to resolve the same,it was  raised that consumers are facing voltage issues at said area,hence by providing additional DTC Voltage issue acan be resolved and consumers shall be given proper service</t>
    </r>
  </si>
  <si>
    <t xml:space="preserve"> for APS to MS Building installation in favour of </t>
  </si>
  <si>
    <t>Smt M M Smitha W/o C S Suresh at Gandhinagar,Virajpet coming under   O&amp;M Section Virajpet  , Virajpet Sub Division.</t>
  </si>
  <si>
    <t xml:space="preserve">Dept </t>
  </si>
  <si>
    <t>9mtr Rcc DP Transformer structure for 25KVA</t>
  </si>
  <si>
    <t>(Say Rupees one lakh eight six thousend thirty two only)</t>
  </si>
  <si>
    <t xml:space="preserve">has been prepared for APS to MS Building Installation in favour </t>
  </si>
  <si>
    <t xml:space="preserve">Installation in favour of </t>
  </si>
  <si>
    <t xml:space="preserve">       ●Extend 11 KV OH line for a distance of0.035  KM  From using11 KV KEB Feeder line feeding  from 66/33/11KV MUSS Maggula using 9 mtr RCC/PSC and rabbit conductor as shown in the sketch.</t>
  </si>
  <si>
    <t xml:space="preserve">       ●Erection of  25 KVA  DTC using 9 Mtrs RCC DP Structure to cater the proposed load .</t>
  </si>
  <si>
    <t xml:space="preserve">        The above said work shall be carried out under Departmentally .</t>
  </si>
  <si>
    <t>This additional DTC comes on   VF-8 KEB feeder. HT voltage regulation of the said feeder has been calculated and the calculation chart and station feasibility reports are enclosed.</t>
  </si>
  <si>
    <t xml:space="preserve">       ●Extension of 3 phase 4 wire LT line for a distance of 0.Km from the DTC as shown in the sketch.</t>
  </si>
  <si>
    <t>63KVA  DTC to the overloaded existing Hanchikadu   (521AAP) DTC at Hanchikadu  Kannada mataVillage  ,coming under   O&amp;M Section Pollibetta, Virajpet Sub Division.</t>
  </si>
  <si>
    <t>63KVA  DTC to the overloaded existing bilugunda  DTC (524124 at bilugunda village)  ,coming under   O&amp;M Section Amnathi, Virajpet Sub Division.</t>
  </si>
  <si>
    <r>
      <t xml:space="preserve">At present power supply to the consumers of Ammathi  area is fed from existing </t>
    </r>
    <r>
      <rPr>
        <b/>
        <sz val="11"/>
        <color rgb="FFFF0000"/>
        <rFont val="Times New Roman"/>
        <family val="1"/>
      </rPr>
      <t>63</t>
    </r>
    <r>
      <rPr>
        <b/>
        <sz val="11"/>
        <rFont val="Times New Roman"/>
        <family val="1"/>
      </rPr>
      <t xml:space="preserve">KVA bilugunda </t>
    </r>
    <r>
      <rPr>
        <b/>
        <sz val="11"/>
        <color rgb="FFFF0000"/>
        <rFont val="Times New Roman"/>
        <family val="1"/>
      </rPr>
      <t xml:space="preserve"> </t>
    </r>
    <r>
      <rPr>
        <b/>
        <sz val="11"/>
        <rFont val="Times New Roman"/>
        <family val="1"/>
      </rPr>
      <t>DTC bearing DTC Code524124 having a total of 250</t>
    </r>
    <r>
      <rPr>
        <b/>
        <sz val="11"/>
        <color rgb="FFFF0000"/>
        <rFont val="Times New Roman"/>
        <family val="1"/>
      </rPr>
      <t xml:space="preserve"> </t>
    </r>
    <r>
      <rPr>
        <b/>
        <sz val="11"/>
        <rFont val="Times New Roman"/>
        <family val="1"/>
      </rPr>
      <t>Consumers of various tariff with a total load of ..............</t>
    </r>
    <r>
      <rPr>
        <b/>
        <sz val="11"/>
        <color rgb="FFFF0000"/>
        <rFont val="Times New Roman"/>
        <family val="1"/>
      </rPr>
      <t>KW(............kw + ........... HP)</t>
    </r>
    <r>
      <rPr>
        <b/>
        <sz val="11"/>
        <rFont val="Times New Roman"/>
        <family val="1"/>
      </rPr>
      <t>.                           Said Issue been raised at jana samparkha sabhe held at subdivision office dt:02.03.2021,and as a complaince it was instructed to prepare  for additional dtc  to resolve the same,it was  raised that consumers are facing voltage issues at said area,hence by providing additional DTC Voltage issue acan be resolved and consumers shall be given proper service</t>
    </r>
  </si>
  <si>
    <t>This additional DTC comes on   VF-1 Ammathi  feeder. HT voltage regulation of the said feeder has been calculated and the calculation chart and station feasibility reports are enclosed.</t>
  </si>
  <si>
    <t>LT Protection kit for 25 KV DTC</t>
  </si>
  <si>
    <r>
      <t xml:space="preserve">(Say Rupees Nine  </t>
    </r>
    <r>
      <rPr>
        <b/>
        <i/>
        <sz val="14"/>
        <color rgb="FFFF0000"/>
        <rFont val="Times New Roman"/>
        <family val="1"/>
      </rPr>
      <t>lakh  seventy four   thousand three fifty seven</t>
    </r>
    <r>
      <rPr>
        <b/>
        <i/>
        <sz val="14"/>
        <rFont val="Times New Roman"/>
        <family val="1"/>
      </rPr>
      <t xml:space="preserve">  only)</t>
    </r>
  </si>
  <si>
    <r>
      <t xml:space="preserve">       ●Extend 11 KV OH line for a distance of 1.540KM using Rabbit conductor and 9Mtrs RCC/PSc poles tapping from existing 11KV line towards </t>
    </r>
    <r>
      <rPr>
        <b/>
        <sz val="12"/>
        <color rgb="FFFF0000"/>
        <rFont val="Times New Roman"/>
        <family val="1"/>
      </rPr>
      <t xml:space="preserve">.BSNL </t>
    </r>
    <r>
      <rPr>
        <b/>
        <sz val="12"/>
        <rFont val="Times New Roman"/>
        <family val="1"/>
      </rPr>
      <t>DTC feeding from Gonikoppa Feeder  eminating from 66/33/11KV MUSS Maggula,virajpet as shown in the sketch.</t>
    </r>
  </si>
  <si>
    <r>
      <t xml:space="preserve">       ●Erection of 25</t>
    </r>
    <r>
      <rPr>
        <b/>
        <sz val="12"/>
        <color rgb="FFFF0000"/>
        <rFont val="Times New Roman"/>
        <family val="1"/>
      </rPr>
      <t xml:space="preserve"> </t>
    </r>
    <r>
      <rPr>
        <b/>
        <sz val="12"/>
        <rFont val="Times New Roman"/>
        <family val="1"/>
      </rPr>
      <t>KVA  DTC using 9 Mtrs RCC DP Structure as per the cost data sheet No 24of SR for the year 2019-20.</t>
    </r>
  </si>
  <si>
    <t xml:space="preserve">       ●Extension of 3 phase 4 wire LT line for a distance of  035  Km from the DTC as shown in the sketch.</t>
  </si>
  <si>
    <r>
      <t xml:space="preserve">At present power supply to the consumers of   Rudruguppe area is fed from existing </t>
    </r>
    <r>
      <rPr>
        <b/>
        <sz val="12"/>
        <color rgb="FFFF0000"/>
        <rFont val="Times New Roman"/>
        <family val="1"/>
      </rPr>
      <t xml:space="preserve">63 </t>
    </r>
    <r>
      <rPr>
        <b/>
        <sz val="12"/>
        <rFont val="Times New Roman"/>
        <family val="1"/>
      </rPr>
      <t xml:space="preserve">KVA  Rudruguppe Kalappa </t>
    </r>
    <r>
      <rPr>
        <b/>
        <sz val="12"/>
        <color rgb="FFFF0000"/>
        <rFont val="Times New Roman"/>
        <family val="1"/>
      </rPr>
      <t xml:space="preserve"> </t>
    </r>
    <r>
      <rPr>
        <b/>
        <sz val="12"/>
        <rFont val="Times New Roman"/>
        <family val="1"/>
      </rPr>
      <t>DTC bearing DTC Code 524276  having a total of  36</t>
    </r>
    <r>
      <rPr>
        <b/>
        <sz val="12"/>
        <color rgb="FFFF0000"/>
        <rFont val="Times New Roman"/>
        <family val="1"/>
      </rPr>
      <t xml:space="preserve"> </t>
    </r>
    <r>
      <rPr>
        <b/>
        <sz val="12"/>
        <rFont val="Times New Roman"/>
        <family val="1"/>
      </rPr>
      <t xml:space="preserve">Consumers of various tariff with a total load of </t>
    </r>
    <r>
      <rPr>
        <b/>
        <sz val="12"/>
        <color rgb="FFFF0000"/>
        <rFont val="Times New Roman"/>
        <family val="1"/>
      </rPr>
      <t>(35 .04 kw + 35 HP)</t>
    </r>
    <r>
      <rPr>
        <b/>
        <sz val="12"/>
        <rFont val="Times New Roman"/>
        <family val="1"/>
      </rPr>
      <t>.   Said Issue been raised at jana samparkha sabhe held at subdivision office dt:10.11.2020,and as a complaince it was instructed to prepare  for additional dtc  to resolve the same,it was  raised that consumers are facing voltage issues at said area,(LTVR Calculation sheet(25.40) been attached  with this estimate ) hence by providing additional DTC Voltage issue acan be resolved and consumers shall be given proper service</t>
    </r>
  </si>
  <si>
    <t xml:space="preserve"> for Providing  link line Linking from Kakotuparmbu ground  </t>
  </si>
  <si>
    <t xml:space="preserve"> DTC To Old Kadangamurooru Line Feeding  towords old kadangamurooru area coming  under   O&amp;M Section Virajpet ,Virajpet Sub Division.</t>
  </si>
  <si>
    <t xml:space="preserve">for Link line of kakotuparmbu ground DTC </t>
  </si>
  <si>
    <t>to kadangamurooru TC Line to virajpet o&amp;m section virajpet sub division .</t>
  </si>
  <si>
    <t xml:space="preserve">            The above said work shall be carried out Departmentally .</t>
  </si>
  <si>
    <t xml:space="preserve">       ●Extend 11 KV OH line for a distance of 1.065 KM From 11KV Bethri feeder feeding from Kakotuparmbu ground tc  using  9Mtrs RCC/PSc poles as shown in the sketch .</t>
  </si>
  <si>
    <t xml:space="preserve">       ● Provide a   number of GOS  as shown in the sketch using 9 mtr RCC DP  structure.</t>
  </si>
  <si>
    <t xml:space="preserve">         Provide 1 No of DP Structure set as shown in the sketch </t>
  </si>
  <si>
    <t xml:space="preserve">        ● Provide guy sets and stud pole wherever it is found essential resons for the new proposal.                                                                                                    </t>
  </si>
  <si>
    <t xml:space="preserve">       As the existing line comes under F4 bethri feeder with an extension of 1.5 kms existing line feeding towords 63KVA ol kadangamurooru DTC.with this link  Tc extra shall be minimised supply shall be given from Kakotuparmbu ground DTC ,so that the estate area shall be avoided.As well during rainy sesone each year several poles been damaged on the existing coridor due to fally of tree,so to avoide breakdown during rainy season for several days </t>
  </si>
  <si>
    <t xml:space="preserve">  HT has Calculate sheet been calculate and attached the file  </t>
  </si>
  <si>
    <t>(four lakh ninty six  thousend one  fifty seven  only  f)</t>
  </si>
</sst>
</file>

<file path=xl/styles.xml><?xml version="1.0" encoding="utf-8"?>
<styleSheet xmlns="http://schemas.openxmlformats.org/spreadsheetml/2006/main">
  <numFmts count="2">
    <numFmt numFmtId="164" formatCode="_(* #,##0.00_);_(* \(#,##0.00\);_(* &quot;-&quot;??_);_(@_)"/>
    <numFmt numFmtId="165" formatCode="0.000"/>
  </numFmts>
  <fonts count="47">
    <font>
      <sz val="10"/>
      <name val="Arial"/>
    </font>
    <font>
      <sz val="11"/>
      <color theme="1"/>
      <name val="Calibri"/>
      <family val="2"/>
      <scheme val="minor"/>
    </font>
    <font>
      <sz val="12"/>
      <name val="Times New Roman"/>
      <family val="1"/>
    </font>
    <font>
      <sz val="10"/>
      <name val="Arial"/>
      <family val="2"/>
    </font>
    <font>
      <sz val="11"/>
      <color theme="1"/>
      <name val="Yu Gothic Light"/>
      <family val="2"/>
    </font>
    <font>
      <sz val="11"/>
      <color theme="1"/>
      <name val="MS PGothic"/>
      <family val="2"/>
    </font>
    <font>
      <b/>
      <u/>
      <sz val="10"/>
      <name val="Arial"/>
      <family val="2"/>
    </font>
    <font>
      <b/>
      <sz val="14"/>
      <name val="Arial"/>
      <family val="2"/>
    </font>
    <font>
      <b/>
      <sz val="12"/>
      <name val="Arial"/>
      <family val="2"/>
    </font>
    <font>
      <b/>
      <sz val="12"/>
      <name val="Bookman Old Style"/>
      <family val="1"/>
    </font>
    <font>
      <sz val="12"/>
      <name val="Bookman Old Style"/>
      <family val="1"/>
    </font>
    <font>
      <b/>
      <sz val="10"/>
      <name val="Arial"/>
      <family val="2"/>
    </font>
    <font>
      <b/>
      <sz val="10"/>
      <color rgb="FFFF0000"/>
      <name val="Arial"/>
      <family val="2"/>
    </font>
    <font>
      <sz val="10"/>
      <color rgb="FFFF0000"/>
      <name val="Arial"/>
      <family val="2"/>
    </font>
    <font>
      <b/>
      <sz val="14"/>
      <name val="Times New Roman"/>
      <family val="1"/>
    </font>
    <font>
      <sz val="10"/>
      <name val="Times New Roman"/>
      <family val="1"/>
    </font>
    <font>
      <b/>
      <sz val="12"/>
      <name val="Times New Roman"/>
      <family val="1"/>
    </font>
    <font>
      <b/>
      <sz val="6"/>
      <name val="Times New Roman"/>
      <family val="1"/>
    </font>
    <font>
      <b/>
      <sz val="8"/>
      <name val="Times New Roman"/>
      <family val="1"/>
    </font>
    <font>
      <sz val="11"/>
      <color indexed="8"/>
      <name val="Times New Roman"/>
      <family val="1"/>
    </font>
    <font>
      <sz val="10"/>
      <color indexed="8"/>
      <name val="Times New Roman"/>
      <family val="1"/>
    </font>
    <font>
      <sz val="12"/>
      <color indexed="8"/>
      <name val="Times New Roman"/>
      <family val="1"/>
    </font>
    <font>
      <sz val="12"/>
      <color indexed="10"/>
      <name val="Times New Roman"/>
      <family val="1"/>
    </font>
    <font>
      <b/>
      <sz val="12"/>
      <color indexed="10"/>
      <name val="Times New Roman"/>
      <family val="1"/>
    </font>
    <font>
      <sz val="10"/>
      <color indexed="10"/>
      <name val="Times New Roman"/>
      <family val="1"/>
    </font>
    <font>
      <sz val="16"/>
      <name val="Times New Roman"/>
      <family val="1"/>
    </font>
    <font>
      <b/>
      <i/>
      <sz val="14"/>
      <name val="Times New Roman"/>
      <family val="1"/>
    </font>
    <font>
      <b/>
      <u/>
      <sz val="12"/>
      <name val="Times New Roman"/>
      <family val="1"/>
    </font>
    <font>
      <u/>
      <sz val="12"/>
      <name val="Times New Roman"/>
      <family val="1"/>
    </font>
    <font>
      <b/>
      <vertAlign val="superscript"/>
      <sz val="10"/>
      <name val="Arial"/>
      <family val="2"/>
    </font>
    <font>
      <b/>
      <sz val="10"/>
      <name val="Times New Roman"/>
      <family val="1"/>
    </font>
    <font>
      <sz val="12"/>
      <name val="Garamond"/>
      <family val="1"/>
    </font>
    <font>
      <sz val="12"/>
      <color theme="1"/>
      <name val="Times New Roman"/>
      <family val="1"/>
    </font>
    <font>
      <b/>
      <sz val="6"/>
      <color rgb="FFFF0000"/>
      <name val="Times New Roman"/>
      <family val="1"/>
    </font>
    <font>
      <b/>
      <sz val="12"/>
      <color rgb="FFFF0000"/>
      <name val="Times New Roman"/>
      <family val="1"/>
    </font>
    <font>
      <b/>
      <i/>
      <sz val="14"/>
      <color rgb="FFFF0000"/>
      <name val="Times New Roman"/>
      <family val="1"/>
    </font>
    <font>
      <b/>
      <sz val="11"/>
      <name val="Times New Roman"/>
      <family val="1"/>
    </font>
    <font>
      <sz val="11"/>
      <name val="Times New Roman"/>
      <family val="1"/>
    </font>
    <font>
      <b/>
      <sz val="11"/>
      <color rgb="FFFF0000"/>
      <name val="Times New Roman"/>
      <family val="1"/>
    </font>
    <font>
      <sz val="11"/>
      <color theme="1"/>
      <name val="Times New Roman"/>
      <family val="1"/>
    </font>
    <font>
      <sz val="11"/>
      <color indexed="10"/>
      <name val="Times New Roman"/>
      <family val="1"/>
    </font>
    <font>
      <b/>
      <sz val="11"/>
      <color indexed="10"/>
      <name val="Times New Roman"/>
      <family val="1"/>
    </font>
    <font>
      <sz val="11"/>
      <name val="Garamond"/>
      <family val="1"/>
    </font>
    <font>
      <b/>
      <i/>
      <sz val="11"/>
      <name val="Times New Roman"/>
      <family val="1"/>
    </font>
    <font>
      <b/>
      <i/>
      <sz val="11"/>
      <color rgb="FFFF0000"/>
      <name val="Times New Roman"/>
      <family val="1"/>
    </font>
    <font>
      <b/>
      <u/>
      <sz val="11"/>
      <name val="Times New Roman"/>
      <family val="1"/>
    </font>
    <font>
      <u/>
      <sz val="1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 fillId="0" borderId="0"/>
  </cellStyleXfs>
  <cellXfs count="750">
    <xf numFmtId="0" fontId="0" fillId="0" borderId="0" xfId="0"/>
    <xf numFmtId="0" fontId="0" fillId="0" borderId="1" xfId="0" applyBorder="1"/>
    <xf numFmtId="0" fontId="4" fillId="0" borderId="1" xfId="0" applyFont="1" applyBorder="1"/>
    <xf numFmtId="0" fontId="5" fillId="0" borderId="1" xfId="0" applyFont="1" applyBorder="1"/>
    <xf numFmtId="0" fontId="0" fillId="0" borderId="0" xfId="0" applyAlignment="1">
      <alignment wrapText="1"/>
    </xf>
    <xf numFmtId="0" fontId="10" fillId="0" borderId="0" xfId="0" applyFont="1" applyFill="1" applyAlignment="1">
      <alignment horizontal="center" vertical="center" wrapText="1"/>
    </xf>
    <xf numFmtId="0" fontId="13" fillId="0" borderId="0" xfId="0" applyFont="1" applyAlignment="1">
      <alignment wrapText="1"/>
    </xf>
    <xf numFmtId="0" fontId="11" fillId="2" borderId="1" xfId="0" applyFont="1" applyFill="1" applyBorder="1" applyAlignment="1">
      <alignment horizontal="center" vertical="center" wrapText="1"/>
    </xf>
    <xf numFmtId="2" fontId="11" fillId="2" borderId="3" xfId="0" applyNumberFormat="1" applyFont="1" applyFill="1" applyBorder="1" applyAlignment="1">
      <alignment horizontal="right" vertical="center" wrapText="1"/>
    </xf>
    <xf numFmtId="0" fontId="11" fillId="2" borderId="3" xfId="0" applyFont="1" applyFill="1" applyBorder="1" applyAlignment="1">
      <alignment horizontal="center" vertical="center" wrapText="1"/>
    </xf>
    <xf numFmtId="165" fontId="12" fillId="2" borderId="3" xfId="0" applyNumberFormat="1" applyFont="1" applyFill="1" applyBorder="1" applyAlignment="1">
      <alignment horizontal="left" vertical="center" wrapText="1"/>
    </xf>
    <xf numFmtId="49" fontId="11" fillId="2" borderId="3" xfId="0" applyNumberFormat="1" applyFont="1" applyFill="1" applyBorder="1" applyAlignment="1">
      <alignment horizontal="center" vertical="center" wrapText="1"/>
    </xf>
    <xf numFmtId="2" fontId="11" fillId="2" borderId="4" xfId="0" applyNumberFormat="1" applyFont="1" applyFill="1" applyBorder="1" applyAlignment="1">
      <alignment horizontal="left" vertical="center" wrapText="1"/>
    </xf>
    <xf numFmtId="2"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Fill="1" applyAlignment="1">
      <alignment wrapText="1"/>
    </xf>
    <xf numFmtId="0" fontId="12" fillId="2" borderId="0" xfId="0" applyFont="1" applyFill="1" applyAlignment="1">
      <alignment wrapText="1"/>
    </xf>
    <xf numFmtId="0" fontId="11" fillId="2" borderId="0" xfId="0" applyFont="1" applyFill="1" applyAlignment="1">
      <alignment wrapText="1"/>
    </xf>
    <xf numFmtId="165" fontId="12" fillId="2" borderId="2" xfId="0" applyNumberFormat="1" applyFont="1" applyFill="1" applyBorder="1" applyAlignment="1">
      <alignment horizontal="center" vertical="center" wrapText="1"/>
    </xf>
    <xf numFmtId="0" fontId="15" fillId="0" borderId="0" xfId="0" applyFont="1"/>
    <xf numFmtId="0" fontId="15" fillId="2" borderId="0" xfId="0" applyFont="1" applyFill="1"/>
    <xf numFmtId="0" fontId="16" fillId="2" borderId="8" xfId="7" applyFont="1" applyFill="1" applyBorder="1" applyAlignment="1"/>
    <xf numFmtId="0" fontId="2" fillId="2" borderId="0" xfId="7" applyFont="1" applyFill="1" applyBorder="1" applyAlignment="1"/>
    <xf numFmtId="0" fontId="15" fillId="2" borderId="0" xfId="0" applyFont="1" applyFill="1" applyBorder="1"/>
    <xf numFmtId="0" fontId="2" fillId="2" borderId="1" xfId="7" applyFont="1" applyFill="1" applyBorder="1" applyAlignment="1">
      <alignment horizontal="left" vertical="justify" wrapText="1"/>
    </xf>
    <xf numFmtId="2" fontId="2" fillId="2" borderId="1" xfId="7" applyNumberFormat="1" applyFont="1" applyFill="1" applyBorder="1" applyAlignment="1">
      <alignment horizontal="right" vertical="center"/>
    </xf>
    <xf numFmtId="2" fontId="2" fillId="2" borderId="1" xfId="7" applyNumberFormat="1" applyFont="1" applyFill="1" applyBorder="1" applyAlignment="1">
      <alignment vertical="center"/>
    </xf>
    <xf numFmtId="0" fontId="2" fillId="2" borderId="1" xfId="7" applyFont="1" applyFill="1" applyBorder="1"/>
    <xf numFmtId="0" fontId="2" fillId="2" borderId="1" xfId="7" applyFont="1" applyFill="1" applyBorder="1" applyAlignment="1">
      <alignment horizontal="center"/>
    </xf>
    <xf numFmtId="2" fontId="2" fillId="2" borderId="1" xfId="7" applyNumberFormat="1" applyFont="1" applyFill="1" applyBorder="1"/>
    <xf numFmtId="0" fontId="19" fillId="2" borderId="1" xfId="7" applyFont="1" applyFill="1" applyBorder="1"/>
    <xf numFmtId="0" fontId="21" fillId="2" borderId="1" xfId="7" applyFont="1" applyFill="1" applyBorder="1" applyAlignment="1">
      <alignment horizontal="center"/>
    </xf>
    <xf numFmtId="0" fontId="21" fillId="2" borderId="1" xfId="7" applyFont="1" applyFill="1" applyBorder="1"/>
    <xf numFmtId="0" fontId="22" fillId="2" borderId="1" xfId="7" applyFont="1" applyFill="1" applyBorder="1"/>
    <xf numFmtId="0" fontId="23" fillId="2" borderId="1" xfId="7" applyFont="1" applyFill="1" applyBorder="1" applyAlignment="1">
      <alignment horizontal="right"/>
    </xf>
    <xf numFmtId="0" fontId="22" fillId="2" borderId="1" xfId="7" applyFont="1" applyFill="1" applyBorder="1" applyAlignment="1">
      <alignment horizontal="center"/>
    </xf>
    <xf numFmtId="2" fontId="22" fillId="2" borderId="1" xfId="7" applyNumberFormat="1" applyFont="1" applyFill="1" applyBorder="1"/>
    <xf numFmtId="2" fontId="23" fillId="2" borderId="1" xfId="7" applyNumberFormat="1" applyFont="1" applyFill="1" applyBorder="1"/>
    <xf numFmtId="0" fontId="24" fillId="2" borderId="0" xfId="0" applyFont="1" applyFill="1"/>
    <xf numFmtId="2" fontId="2" fillId="2" borderId="1" xfId="7" applyNumberFormat="1" applyFont="1" applyFill="1" applyBorder="1" applyAlignment="1">
      <alignment horizontal="right"/>
    </xf>
    <xf numFmtId="0" fontId="16" fillId="2" borderId="1" xfId="7" applyFont="1" applyFill="1" applyBorder="1"/>
    <xf numFmtId="2" fontId="16" fillId="2" borderId="1" xfId="7" applyNumberFormat="1" applyFont="1" applyFill="1" applyBorder="1" applyAlignment="1">
      <alignment horizontal="right"/>
    </xf>
    <xf numFmtId="0" fontId="16" fillId="2" borderId="8" xfId="7" applyFont="1" applyFill="1" applyBorder="1"/>
    <xf numFmtId="0" fontId="16" fillId="2" borderId="0" xfId="7" applyFont="1" applyFill="1" applyBorder="1"/>
    <xf numFmtId="0" fontId="2" fillId="2" borderId="0" xfId="7" applyFont="1" applyFill="1" applyBorder="1"/>
    <xf numFmtId="0" fontId="2" fillId="2" borderId="9" xfId="7" applyFont="1" applyFill="1" applyBorder="1"/>
    <xf numFmtId="0" fontId="2" fillId="2" borderId="8" xfId="7" applyFont="1" applyFill="1" applyBorder="1"/>
    <xf numFmtId="0" fontId="16" fillId="2" borderId="16" xfId="7" applyFont="1" applyFill="1" applyBorder="1" applyAlignment="1"/>
    <xf numFmtId="0" fontId="2" fillId="2" borderId="17" xfId="7" applyFont="1" applyFill="1" applyBorder="1" applyAlignment="1"/>
    <xf numFmtId="0" fontId="2" fillId="2" borderId="17" xfId="7" applyFont="1" applyFill="1" applyBorder="1" applyAlignment="1">
      <alignment horizontal="center"/>
    </xf>
    <xf numFmtId="0" fontId="2" fillId="2" borderId="17" xfId="7" applyFont="1" applyFill="1" applyBorder="1" applyAlignment="1">
      <alignment horizontal="center" vertical="center"/>
    </xf>
    <xf numFmtId="0" fontId="2" fillId="2" borderId="18" xfId="7" applyFont="1" applyFill="1" applyBorder="1" applyAlignment="1">
      <alignment horizontal="center"/>
    </xf>
    <xf numFmtId="0" fontId="2" fillId="2" borderId="1" xfId="7" applyFont="1" applyFill="1" applyBorder="1" applyAlignment="1">
      <alignment horizontal="center" vertical="center" wrapText="1"/>
    </xf>
    <xf numFmtId="2" fontId="2" fillId="2" borderId="1" xfId="7" applyNumberFormat="1" applyFont="1" applyFill="1" applyBorder="1" applyAlignment="1">
      <alignment vertical="center" wrapText="1"/>
    </xf>
    <xf numFmtId="2" fontId="2" fillId="2" borderId="1" xfId="7" applyNumberFormat="1" applyFont="1" applyFill="1" applyBorder="1" applyAlignment="1">
      <alignment horizontal="right" vertical="center" wrapText="1"/>
    </xf>
    <xf numFmtId="0" fontId="2" fillId="2" borderId="1" xfId="7" applyFont="1" applyFill="1" applyBorder="1" applyAlignment="1">
      <alignment vertical="center" wrapText="1"/>
    </xf>
    <xf numFmtId="0" fontId="15" fillId="2" borderId="1" xfId="0" applyFont="1" applyFill="1" applyBorder="1" applyAlignment="1">
      <alignment horizontal="center" vertical="center" wrapText="1"/>
    </xf>
    <xf numFmtId="0" fontId="2" fillId="2" borderId="1" xfId="7" applyFont="1" applyFill="1" applyBorder="1" applyAlignment="1">
      <alignment vertical="center"/>
    </xf>
    <xf numFmtId="0" fontId="22" fillId="2" borderId="1" xfId="7" applyFont="1" applyFill="1" applyBorder="1" applyAlignment="1">
      <alignment horizontal="center" vertical="center"/>
    </xf>
    <xf numFmtId="0" fontId="23" fillId="2" borderId="1" xfId="7" applyFont="1" applyFill="1" applyBorder="1" applyAlignment="1">
      <alignment horizontal="right" vertical="center"/>
    </xf>
    <xf numFmtId="0" fontId="22" fillId="2" borderId="1" xfId="7" applyFont="1" applyFill="1" applyBorder="1" applyAlignment="1">
      <alignment vertical="center"/>
    </xf>
    <xf numFmtId="2" fontId="22" fillId="2" borderId="1" xfId="7" applyNumberFormat="1" applyFont="1" applyFill="1" applyBorder="1" applyAlignment="1">
      <alignment vertical="center"/>
    </xf>
    <xf numFmtId="2" fontId="23" fillId="2" borderId="1" xfId="7" applyNumberFormat="1" applyFont="1" applyFill="1" applyBorder="1" applyAlignment="1">
      <alignment vertical="center"/>
    </xf>
    <xf numFmtId="2" fontId="16" fillId="2" borderId="23" xfId="7" applyNumberFormat="1" applyFont="1" applyFill="1" applyBorder="1" applyAlignment="1">
      <alignment horizontal="right" vertical="center"/>
    </xf>
    <xf numFmtId="0" fontId="2" fillId="2" borderId="0" xfId="7" applyFont="1" applyFill="1" applyBorder="1" applyAlignment="1">
      <alignment vertical="center"/>
    </xf>
    <xf numFmtId="2" fontId="2" fillId="2" borderId="0" xfId="7" applyNumberFormat="1" applyFont="1" applyFill="1" applyBorder="1"/>
    <xf numFmtId="2" fontId="23" fillId="2" borderId="0" xfId="7" applyNumberFormat="1" applyFont="1" applyFill="1" applyBorder="1" applyAlignment="1">
      <alignment horizontal="right" vertical="center"/>
    </xf>
    <xf numFmtId="2" fontId="2" fillId="2" borderId="9" xfId="7" applyNumberFormat="1" applyFont="1" applyFill="1" applyBorder="1" applyAlignment="1">
      <alignment vertical="center"/>
    </xf>
    <xf numFmtId="0" fontId="11" fillId="2" borderId="0" xfId="0" applyFont="1" applyFill="1" applyBorder="1" applyAlignment="1">
      <alignment horizontal="center" wrapText="1"/>
    </xf>
    <xf numFmtId="0" fontId="13" fillId="2" borderId="0" xfId="0" applyFont="1" applyFill="1" applyAlignment="1">
      <alignment wrapText="1"/>
    </xf>
    <xf numFmtId="2" fontId="0" fillId="2" borderId="0" xfId="0" applyNumberFormat="1" applyFill="1" applyAlignment="1">
      <alignment wrapText="1"/>
    </xf>
    <xf numFmtId="0" fontId="0" fillId="2" borderId="1" xfId="0" applyFill="1" applyBorder="1" applyAlignment="1">
      <alignment wrapText="1"/>
    </xf>
    <xf numFmtId="0" fontId="3" fillId="2" borderId="1" xfId="0" applyFont="1" applyFill="1" applyBorder="1" applyAlignment="1">
      <alignment wrapText="1"/>
    </xf>
    <xf numFmtId="0" fontId="10" fillId="2" borderId="0" xfId="0" applyFont="1" applyFill="1" applyAlignment="1">
      <alignment horizontal="center" vertical="center" wrapText="1"/>
    </xf>
    <xf numFmtId="165" fontId="12" fillId="2" borderId="1" xfId="0" applyNumberFormat="1" applyFont="1" applyFill="1" applyBorder="1" applyAlignment="1">
      <alignment horizontal="center" vertical="center" wrapText="1"/>
    </xf>
    <xf numFmtId="165" fontId="0" fillId="2" borderId="0" xfId="0" applyNumberFormat="1" applyFill="1" applyAlignment="1">
      <alignment wrapText="1"/>
    </xf>
    <xf numFmtId="0" fontId="16" fillId="2" borderId="9" xfId="7" applyFont="1" applyFill="1" applyBorder="1"/>
    <xf numFmtId="0" fontId="10"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2" fontId="10" fillId="2" borderId="4" xfId="0" applyNumberFormat="1" applyFont="1" applyFill="1" applyBorder="1" applyAlignment="1">
      <alignment vertical="center" wrapText="1"/>
    </xf>
    <xf numFmtId="0" fontId="11" fillId="2" borderId="0" xfId="0" applyFont="1" applyFill="1" applyBorder="1" applyAlignment="1">
      <alignment horizontal="center" vertical="center" wrapText="1"/>
    </xf>
    <xf numFmtId="0" fontId="11" fillId="0" borderId="0" xfId="0" applyFont="1" applyAlignment="1">
      <alignment wrapText="1"/>
    </xf>
    <xf numFmtId="0" fontId="11" fillId="0" borderId="1" xfId="0" applyFont="1" applyBorder="1" applyAlignment="1">
      <alignment wrapText="1"/>
    </xf>
    <xf numFmtId="0" fontId="10" fillId="0" borderId="1" xfId="0" applyFont="1" applyFill="1" applyBorder="1" applyAlignment="1">
      <alignment horizontal="center" vertical="center" wrapText="1"/>
    </xf>
    <xf numFmtId="165" fontId="0" fillId="2" borderId="1" xfId="0" applyNumberFormat="1" applyFill="1" applyBorder="1" applyAlignment="1">
      <alignment wrapText="1"/>
    </xf>
    <xf numFmtId="0" fontId="10" fillId="0" borderId="21" xfId="0" applyFont="1" applyFill="1" applyBorder="1" applyAlignment="1">
      <alignment horizontal="center" vertical="center" wrapText="1"/>
    </xf>
    <xf numFmtId="2" fontId="0" fillId="2" borderId="1" xfId="0" applyNumberFormat="1" applyFill="1" applyBorder="1" applyAlignment="1">
      <alignment wrapText="1"/>
    </xf>
    <xf numFmtId="0" fontId="21" fillId="2" borderId="1" xfId="7" applyFont="1" applyFill="1" applyBorder="1" applyAlignment="1" applyProtection="1">
      <alignment horizontal="center" vertical="center"/>
      <protection locked="0"/>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0" fillId="2" borderId="0" xfId="0" applyFill="1" applyAlignment="1">
      <alignment horizontal="center" wrapText="1"/>
    </xf>
    <xf numFmtId="0" fontId="11" fillId="0" borderId="0" xfId="0" applyFont="1" applyBorder="1" applyAlignment="1">
      <alignment horizont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27" fillId="2" borderId="16" xfId="7" applyFont="1" applyFill="1" applyBorder="1"/>
    <xf numFmtId="0" fontId="16" fillId="2" borderId="17" xfId="7" applyFont="1" applyFill="1" applyBorder="1" applyAlignment="1">
      <alignment horizontal="right"/>
    </xf>
    <xf numFmtId="0" fontId="2" fillId="2" borderId="17" xfId="7" applyFont="1" applyFill="1" applyBorder="1"/>
    <xf numFmtId="2" fontId="2" fillId="2" borderId="17" xfId="7" applyNumberFormat="1" applyFont="1" applyFill="1" applyBorder="1"/>
    <xf numFmtId="2" fontId="16" fillId="2" borderId="17" xfId="7" applyNumberFormat="1" applyFont="1" applyFill="1" applyBorder="1" applyAlignment="1">
      <alignment horizontal="right"/>
    </xf>
    <xf numFmtId="0" fontId="2" fillId="2" borderId="18" xfId="7" applyFont="1" applyFill="1" applyBorder="1"/>
    <xf numFmtId="1" fontId="16" fillId="2" borderId="0" xfId="7" applyNumberFormat="1" applyFont="1" applyFill="1" applyBorder="1"/>
    <xf numFmtId="0" fontId="16" fillId="2" borderId="8" xfId="7" applyFont="1" applyFill="1" applyBorder="1" applyAlignment="1">
      <alignment horizontal="left"/>
    </xf>
    <xf numFmtId="0" fontId="16" fillId="2" borderId="0" xfId="7" applyFont="1" applyFill="1" applyBorder="1" applyAlignment="1">
      <alignment horizontal="left"/>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5" fillId="2" borderId="0" xfId="0" applyFont="1" applyFill="1" applyAlignment="1">
      <alignment horizontal="center"/>
    </xf>
    <xf numFmtId="0" fontId="16" fillId="2" borderId="9" xfId="7" applyFont="1" applyFill="1" applyBorder="1" applyAlignment="1">
      <alignment horizontal="left"/>
    </xf>
    <xf numFmtId="0" fontId="2" fillId="2" borderId="8" xfId="7" applyFont="1" applyFill="1" applyBorder="1" applyAlignment="1">
      <alignment vertical="center"/>
    </xf>
    <xf numFmtId="0" fontId="16" fillId="2" borderId="0" xfId="7" applyFont="1" applyFill="1" applyBorder="1" applyAlignment="1">
      <alignment horizontal="right" vertical="center"/>
    </xf>
    <xf numFmtId="1" fontId="16" fillId="2" borderId="0" xfId="7" applyNumberFormat="1" applyFont="1" applyFill="1" applyBorder="1" applyAlignment="1">
      <alignment vertical="center"/>
    </xf>
    <xf numFmtId="0" fontId="16" fillId="2" borderId="9" xfId="7" applyFont="1" applyFill="1" applyBorder="1" applyAlignment="1">
      <alignment vertical="center"/>
    </xf>
    <xf numFmtId="0" fontId="2" fillId="2" borderId="1" xfId="7" applyFont="1" applyFill="1" applyBorder="1" applyAlignment="1">
      <alignment horizontal="center" vertical="center"/>
    </xf>
    <xf numFmtId="0" fontId="17" fillId="2" borderId="8" xfId="7" applyFont="1" applyFill="1" applyBorder="1" applyAlignment="1">
      <alignment horizontal="center" vertical="center" wrapText="1"/>
    </xf>
    <xf numFmtId="0" fontId="18" fillId="2" borderId="0" xfId="7" applyFont="1" applyFill="1" applyBorder="1" applyAlignment="1">
      <alignment horizontal="right" vertical="center" wrapText="1"/>
    </xf>
    <xf numFmtId="0" fontId="18" fillId="2" borderId="0" xfId="7" applyFont="1" applyFill="1" applyBorder="1" applyAlignment="1">
      <alignment horizontal="left" vertical="center" wrapText="1"/>
    </xf>
    <xf numFmtId="0" fontId="16" fillId="2" borderId="0" xfId="7" applyFont="1" applyFill="1" applyBorder="1" applyAlignment="1">
      <alignment horizontal="center" vertical="center" wrapText="1"/>
    </xf>
    <xf numFmtId="2" fontId="32" fillId="2" borderId="1" xfId="7" applyNumberFormat="1" applyFont="1" applyFill="1" applyBorder="1" applyAlignment="1">
      <alignment horizontal="right" vertical="center"/>
    </xf>
    <xf numFmtId="2" fontId="32" fillId="2" borderId="1" xfId="7" applyNumberFormat="1" applyFont="1" applyFill="1" applyBorder="1" applyAlignment="1">
      <alignment vertical="center"/>
    </xf>
    <xf numFmtId="2" fontId="32" fillId="2" borderId="1" xfId="7" applyNumberFormat="1" applyFont="1" applyFill="1" applyBorder="1"/>
    <xf numFmtId="2" fontId="32" fillId="2" borderId="1" xfId="7" applyNumberFormat="1" applyFont="1" applyFill="1" applyBorder="1" applyAlignment="1">
      <alignment vertical="center" wrapText="1"/>
    </xf>
    <xf numFmtId="2" fontId="32" fillId="2" borderId="1" xfId="7" applyNumberFormat="1" applyFont="1" applyFill="1" applyBorder="1" applyAlignment="1">
      <alignment horizontal="right" vertical="center" wrapText="1"/>
    </xf>
    <xf numFmtId="2" fontId="2" fillId="2" borderId="1" xfId="7" applyNumberFormat="1" applyFont="1" applyFill="1" applyBorder="1" applyAlignment="1">
      <alignment horizontal="center" vertical="center" wrapText="1"/>
    </xf>
    <xf numFmtId="2" fontId="2" fillId="2" borderId="1" xfId="1" applyNumberFormat="1" applyFont="1" applyFill="1" applyBorder="1" applyAlignment="1">
      <alignment vertical="center" wrapText="1"/>
    </xf>
    <xf numFmtId="0" fontId="21" fillId="2" borderId="1" xfId="7" applyFont="1" applyFill="1" applyBorder="1" applyAlignment="1">
      <alignment vertical="center" wrapText="1"/>
    </xf>
    <xf numFmtId="0" fontId="21" fillId="2" borderId="1" xfId="7" applyFont="1" applyFill="1" applyBorder="1" applyAlignment="1">
      <alignment horizontal="center" vertical="center" wrapText="1"/>
    </xf>
    <xf numFmtId="0" fontId="21" fillId="2" borderId="1" xfId="7" applyFont="1" applyFill="1" applyBorder="1" applyAlignment="1" applyProtection="1">
      <alignment horizontal="center" vertical="center" wrapText="1"/>
      <protection locked="0"/>
    </xf>
    <xf numFmtId="2" fontId="21" fillId="2" borderId="1" xfId="7" applyNumberFormat="1" applyFont="1" applyFill="1" applyBorder="1" applyAlignment="1">
      <alignment vertical="center" wrapText="1"/>
    </xf>
    <xf numFmtId="0" fontId="16" fillId="2" borderId="0" xfId="7" applyFont="1" applyFill="1" applyBorder="1" applyAlignment="1">
      <alignment horizontal="center"/>
    </xf>
    <xf numFmtId="0" fontId="2" fillId="2" borderId="1" xfId="7" applyFont="1" applyFill="1" applyBorder="1" applyAlignment="1">
      <alignment wrapText="1"/>
    </xf>
    <xf numFmtId="2" fontId="32" fillId="2" borderId="1" xfId="1" applyNumberFormat="1" applyFont="1" applyFill="1" applyBorder="1"/>
    <xf numFmtId="0" fontId="16" fillId="2" borderId="0" xfId="7" applyFont="1" applyFill="1" applyBorder="1" applyAlignment="1">
      <alignment horizontal="center"/>
    </xf>
    <xf numFmtId="0" fontId="0" fillId="0" borderId="28" xfId="0" applyBorder="1"/>
    <xf numFmtId="0" fontId="0" fillId="0" borderId="29" xfId="0" applyBorder="1"/>
    <xf numFmtId="0" fontId="0" fillId="0" borderId="0" xfId="0" applyBorder="1"/>
    <xf numFmtId="0" fontId="0" fillId="0" borderId="30" xfId="0" applyBorder="1"/>
    <xf numFmtId="0" fontId="0" fillId="0" borderId="31" xfId="0" applyBorder="1"/>
    <xf numFmtId="0" fontId="0" fillId="0" borderId="14" xfId="0" applyBorder="1"/>
    <xf numFmtId="0" fontId="0" fillId="0" borderId="26" xfId="0" applyBorder="1"/>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7"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33" fillId="2" borderId="0" xfId="7" applyFont="1" applyFill="1" applyBorder="1" applyAlignment="1">
      <alignment horizontal="left" vertical="center" wrapText="1"/>
    </xf>
    <xf numFmtId="0" fontId="33" fillId="2" borderId="9" xfId="7" applyFont="1" applyFill="1" applyBorder="1" applyAlignment="1">
      <alignment horizontal="left" vertical="center" wrapText="1"/>
    </xf>
    <xf numFmtId="0" fontId="16" fillId="2" borderId="36" xfId="7" applyFont="1" applyFill="1" applyBorder="1" applyAlignment="1">
      <alignment vertical="center"/>
    </xf>
    <xf numFmtId="0" fontId="2" fillId="2" borderId="35" xfId="7" applyFont="1" applyFill="1" applyBorder="1" applyAlignment="1">
      <alignment horizontal="right" vertical="center"/>
    </xf>
    <xf numFmtId="2" fontId="32" fillId="2" borderId="36" xfId="7" applyNumberFormat="1" applyFont="1" applyFill="1" applyBorder="1" applyAlignment="1">
      <alignment vertical="center"/>
    </xf>
    <xf numFmtId="2" fontId="2" fillId="2" borderId="36" xfId="7" applyNumberFormat="1" applyFont="1" applyFill="1" applyBorder="1" applyAlignment="1">
      <alignment vertical="center"/>
    </xf>
    <xf numFmtId="0" fontId="22" fillId="2" borderId="35" xfId="7" applyFont="1" applyFill="1" applyBorder="1"/>
    <xf numFmtId="2" fontId="23" fillId="2" borderId="36" xfId="7" applyNumberFormat="1" applyFont="1" applyFill="1" applyBorder="1"/>
    <xf numFmtId="0" fontId="2" fillId="2" borderId="35" xfId="7" applyFont="1" applyFill="1" applyBorder="1"/>
    <xf numFmtId="0" fontId="2" fillId="2" borderId="36" xfId="7" applyFont="1" applyFill="1" applyBorder="1"/>
    <xf numFmtId="0" fontId="16" fillId="2" borderId="36" xfId="7" applyFont="1" applyFill="1" applyBorder="1"/>
    <xf numFmtId="0" fontId="2" fillId="2" borderId="37" xfId="7" applyFont="1" applyFill="1" applyBorder="1"/>
    <xf numFmtId="0" fontId="2" fillId="2" borderId="38" xfId="7" applyFont="1" applyFill="1" applyBorder="1"/>
    <xf numFmtId="0" fontId="2" fillId="2" borderId="38" xfId="7" applyFont="1" applyFill="1" applyBorder="1" applyAlignment="1">
      <alignment horizontal="center"/>
    </xf>
    <xf numFmtId="0" fontId="16" fillId="2" borderId="38" xfId="7" applyFont="1" applyFill="1" applyBorder="1" applyAlignment="1">
      <alignment horizontal="center"/>
    </xf>
    <xf numFmtId="0" fontId="16" fillId="2" borderId="39" xfId="7" applyFont="1" applyFill="1" applyBorder="1" applyAlignment="1">
      <alignment horizontal="center"/>
    </xf>
    <xf numFmtId="0" fontId="2" fillId="2" borderId="35" xfId="7" applyFont="1" applyFill="1" applyBorder="1" applyAlignment="1">
      <alignment horizontal="center" vertical="center" wrapText="1"/>
    </xf>
    <xf numFmtId="2" fontId="32" fillId="2" borderId="36" xfId="7" applyNumberFormat="1" applyFont="1" applyFill="1" applyBorder="1" applyAlignment="1">
      <alignment vertical="center" wrapText="1"/>
    </xf>
    <xf numFmtId="2" fontId="2" fillId="2" borderId="36" xfId="7" applyNumberFormat="1" applyFont="1" applyFill="1" applyBorder="1" applyAlignment="1">
      <alignment vertical="center" wrapText="1"/>
    </xf>
    <xf numFmtId="0" fontId="22" fillId="2" borderId="35" xfId="7" applyFont="1" applyFill="1" applyBorder="1" applyAlignment="1">
      <alignment horizontal="center" vertical="center"/>
    </xf>
    <xf numFmtId="2" fontId="23" fillId="2" borderId="36" xfId="7" applyNumberFormat="1" applyFont="1" applyFill="1" applyBorder="1" applyAlignment="1">
      <alignment vertical="center"/>
    </xf>
    <xf numFmtId="0" fontId="2" fillId="2" borderId="35" xfId="7" applyFont="1" applyFill="1" applyBorder="1" applyAlignment="1">
      <alignment horizontal="center" vertical="center"/>
    </xf>
    <xf numFmtId="0" fontId="2" fillId="2" borderId="36" xfId="7" applyFont="1" applyFill="1" applyBorder="1" applyAlignment="1">
      <alignment vertical="center"/>
    </xf>
    <xf numFmtId="0" fontId="2" fillId="2" borderId="37" xfId="7" applyFont="1" applyFill="1" applyBorder="1" applyAlignment="1">
      <alignment horizontal="left"/>
    </xf>
    <xf numFmtId="0" fontId="2" fillId="2" borderId="38" xfId="7" applyFont="1" applyFill="1" applyBorder="1" applyAlignment="1">
      <alignment horizontal="left"/>
    </xf>
    <xf numFmtId="0" fontId="2" fillId="2" borderId="38" xfId="7" applyFont="1" applyFill="1" applyBorder="1" applyAlignment="1">
      <alignment vertical="center"/>
    </xf>
    <xf numFmtId="0" fontId="2" fillId="2" borderId="39" xfId="7" applyFont="1" applyFill="1" applyBorder="1"/>
    <xf numFmtId="0" fontId="16" fillId="2" borderId="37" xfId="7" applyFont="1" applyFill="1" applyBorder="1"/>
    <xf numFmtId="0" fontId="16" fillId="2" borderId="38" xfId="7" applyFont="1" applyFill="1" applyBorder="1"/>
    <xf numFmtId="0" fontId="16" fillId="2" borderId="39" xfId="7" applyFont="1" applyFill="1" applyBorder="1"/>
    <xf numFmtId="0" fontId="18" fillId="2" borderId="0" xfId="7" applyFont="1" applyFill="1" applyBorder="1" applyAlignment="1">
      <alignment horizontal="right" vertical="center" wrapText="1"/>
    </xf>
    <xf numFmtId="0" fontId="2" fillId="2" borderId="8" xfId="7" applyFont="1" applyFill="1" applyBorder="1" applyAlignment="1">
      <alignment horizontal="left"/>
    </xf>
    <xf numFmtId="0" fontId="2" fillId="2" borderId="0" xfId="7" applyFont="1" applyFill="1" applyBorder="1" applyAlignment="1">
      <alignment horizontal="left"/>
    </xf>
    <xf numFmtId="0" fontId="15" fillId="3" borderId="0" xfId="0" applyFont="1" applyFill="1"/>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0" fontId="16" fillId="2" borderId="17" xfId="7" applyFont="1" applyFill="1" applyBorder="1" applyAlignment="1">
      <alignment horizontal="center"/>
    </xf>
    <xf numFmtId="0" fontId="2" fillId="2" borderId="17" xfId="7" applyFont="1" applyFill="1" applyBorder="1" applyAlignment="1">
      <alignment horizontal="left"/>
    </xf>
    <xf numFmtId="0" fontId="2" fillId="2" borderId="17" xfId="7" applyFont="1" applyFill="1" applyBorder="1" applyAlignment="1">
      <alignment vertical="center"/>
    </xf>
    <xf numFmtId="165" fontId="2" fillId="4" borderId="1" xfId="7" applyNumberFormat="1" applyFont="1" applyFill="1" applyBorder="1" applyAlignment="1">
      <alignment horizontal="center" vertical="center"/>
    </xf>
    <xf numFmtId="0" fontId="2" fillId="4" borderId="1" xfId="7" applyFont="1" applyFill="1" applyBorder="1" applyAlignment="1">
      <alignment horizontal="center" vertical="center"/>
    </xf>
    <xf numFmtId="0" fontId="2" fillId="4" borderId="1" xfId="7" applyFont="1" applyFill="1" applyBorder="1" applyAlignment="1">
      <alignment horizontal="center" vertical="center" wrapText="1"/>
    </xf>
    <xf numFmtId="0" fontId="21" fillId="4" borderId="1" xfId="7" applyFont="1" applyFill="1" applyBorder="1" applyAlignment="1">
      <alignment horizontal="center" vertical="center"/>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30" fillId="0" borderId="0" xfId="0" applyFont="1"/>
    <xf numFmtId="0" fontId="15" fillId="0" borderId="1" xfId="0" applyFont="1" applyBorder="1"/>
    <xf numFmtId="0" fontId="15" fillId="2" borderId="1" xfId="0" applyFont="1" applyFill="1" applyBorder="1" applyAlignment="1">
      <alignment horizontal="center"/>
    </xf>
    <xf numFmtId="0" fontId="16" fillId="2" borderId="8" xfId="7" applyFont="1" applyFill="1" applyBorder="1" applyAlignment="1">
      <alignment vertical="center"/>
    </xf>
    <xf numFmtId="2" fontId="16" fillId="2" borderId="8" xfId="7" applyNumberFormat="1" applyFont="1" applyFill="1" applyBorder="1" applyAlignment="1">
      <alignment vertical="center"/>
    </xf>
    <xf numFmtId="2" fontId="16" fillId="2" borderId="0" xfId="7" applyNumberFormat="1" applyFont="1" applyFill="1" applyBorder="1" applyAlignment="1">
      <alignment vertical="center"/>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2" fillId="2" borderId="0" xfId="7" applyFont="1" applyFill="1" applyBorder="1" applyAlignment="1">
      <alignment horizontal="center"/>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16" fillId="2" borderId="0" xfId="7" applyFont="1" applyFill="1" applyBorder="1" applyAlignment="1">
      <alignment horizontal="center"/>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2" fillId="2" borderId="1" xfId="7" applyFont="1" applyFill="1" applyBorder="1" applyAlignment="1">
      <alignment horizontal="left" vertical="center" wrapText="1"/>
    </xf>
    <xf numFmtId="0" fontId="16" fillId="2" borderId="1" xfId="7" applyFont="1" applyFill="1" applyBorder="1" applyAlignment="1">
      <alignment vertical="center"/>
    </xf>
    <xf numFmtId="0" fontId="16" fillId="2" borderId="36" xfId="7" applyFont="1" applyFill="1" applyBorder="1" applyAlignment="1">
      <alignment vertical="center"/>
    </xf>
    <xf numFmtId="0" fontId="2" fillId="2" borderId="8" xfId="7" applyFont="1" applyFill="1" applyBorder="1" applyAlignment="1">
      <alignment horizontal="left"/>
    </xf>
    <xf numFmtId="0" fontId="2" fillId="2" borderId="0" xfId="7" applyFont="1" applyFill="1" applyBorder="1" applyAlignment="1">
      <alignment horizontal="left"/>
    </xf>
    <xf numFmtId="0" fontId="36" fillId="2" borderId="8" xfId="7" applyFont="1" applyFill="1" applyBorder="1" applyAlignment="1"/>
    <xf numFmtId="0" fontId="37" fillId="2" borderId="0" xfId="7" applyFont="1" applyFill="1" applyBorder="1" applyAlignment="1"/>
    <xf numFmtId="0" fontId="37" fillId="2" borderId="0" xfId="7" applyFont="1" applyFill="1" applyBorder="1" applyAlignment="1">
      <alignment horizontal="center"/>
    </xf>
    <xf numFmtId="0" fontId="36" fillId="2" borderId="8" xfId="7" applyFont="1" applyFill="1" applyBorder="1" applyAlignment="1">
      <alignment horizontal="center" vertical="center" wrapText="1"/>
    </xf>
    <xf numFmtId="0" fontId="36" fillId="2" borderId="0" xfId="7" applyFont="1" applyFill="1" applyBorder="1" applyAlignment="1">
      <alignment horizontal="right" vertical="center" wrapText="1"/>
    </xf>
    <xf numFmtId="0" fontId="38" fillId="2" borderId="0" xfId="7" applyFont="1" applyFill="1" applyBorder="1" applyAlignment="1">
      <alignment horizontal="left" vertical="center" wrapText="1"/>
    </xf>
    <xf numFmtId="0" fontId="38" fillId="2" borderId="9" xfId="7" applyFont="1" applyFill="1" applyBorder="1" applyAlignment="1">
      <alignment horizontal="left" vertical="center" wrapText="1"/>
    </xf>
    <xf numFmtId="0" fontId="36" fillId="2" borderId="1" xfId="7" applyFont="1" applyFill="1" applyBorder="1" applyAlignment="1">
      <alignment vertical="center"/>
    </xf>
    <xf numFmtId="0" fontId="36" fillId="2" borderId="36" xfId="7" applyFont="1" applyFill="1" applyBorder="1" applyAlignment="1">
      <alignment vertical="center"/>
    </xf>
    <xf numFmtId="0" fontId="37" fillId="2" borderId="35" xfId="7" applyFont="1" applyFill="1" applyBorder="1" applyAlignment="1">
      <alignment horizontal="right" vertical="center"/>
    </xf>
    <xf numFmtId="0" fontId="37" fillId="2" borderId="1" xfId="7" applyFont="1" applyFill="1" applyBorder="1" applyAlignment="1">
      <alignment horizontal="left" vertical="justify" wrapText="1"/>
    </xf>
    <xf numFmtId="0" fontId="37" fillId="2" borderId="1" xfId="7" applyFont="1" applyFill="1" applyBorder="1" applyAlignment="1">
      <alignment horizontal="center" vertical="center"/>
    </xf>
    <xf numFmtId="2" fontId="37" fillId="2" borderId="1" xfId="7" applyNumberFormat="1" applyFont="1" applyFill="1" applyBorder="1" applyAlignment="1">
      <alignment horizontal="right" vertical="center"/>
    </xf>
    <xf numFmtId="2" fontId="39" fillId="2" borderId="1" xfId="7" applyNumberFormat="1" applyFont="1" applyFill="1" applyBorder="1" applyAlignment="1">
      <alignment horizontal="right" vertical="center"/>
    </xf>
    <xf numFmtId="2" fontId="39" fillId="2" borderId="1" xfId="7" applyNumberFormat="1" applyFont="1" applyFill="1" applyBorder="1" applyAlignment="1">
      <alignment vertical="center"/>
    </xf>
    <xf numFmtId="2" fontId="39" fillId="2" borderId="36" xfId="7" applyNumberFormat="1" applyFont="1" applyFill="1" applyBorder="1" applyAlignment="1">
      <alignment vertical="center"/>
    </xf>
    <xf numFmtId="0" fontId="37" fillId="2" borderId="1" xfId="7" applyFont="1" applyFill="1" applyBorder="1"/>
    <xf numFmtId="0" fontId="37" fillId="2" borderId="1" xfId="7" applyFont="1" applyFill="1" applyBorder="1" applyAlignment="1">
      <alignment horizontal="center"/>
    </xf>
    <xf numFmtId="2" fontId="39" fillId="2" borderId="1" xfId="7" applyNumberFormat="1" applyFont="1" applyFill="1" applyBorder="1"/>
    <xf numFmtId="2" fontId="37" fillId="2" borderId="1" xfId="7" applyNumberFormat="1" applyFont="1" applyFill="1" applyBorder="1"/>
    <xf numFmtId="0" fontId="37" fillId="2" borderId="1" xfId="7" applyFont="1" applyFill="1" applyBorder="1" applyAlignment="1">
      <alignment wrapText="1"/>
    </xf>
    <xf numFmtId="2" fontId="37" fillId="2" borderId="36" xfId="7" applyNumberFormat="1" applyFont="1" applyFill="1" applyBorder="1" applyAlignment="1">
      <alignment vertical="center"/>
    </xf>
    <xf numFmtId="2" fontId="39" fillId="2" borderId="1" xfId="1" applyNumberFormat="1" applyFont="1" applyFill="1" applyBorder="1"/>
    <xf numFmtId="165" fontId="37" fillId="4" borderId="1" xfId="7" applyNumberFormat="1" applyFont="1" applyFill="1" applyBorder="1" applyAlignment="1">
      <alignment horizontal="center" vertical="center"/>
    </xf>
    <xf numFmtId="0" fontId="37" fillId="4" borderId="1" xfId="7" applyFont="1" applyFill="1" applyBorder="1" applyAlignment="1">
      <alignment horizontal="center" vertical="center"/>
    </xf>
    <xf numFmtId="0" fontId="19" fillId="2" borderId="1" xfId="7" applyFont="1" applyFill="1" applyBorder="1" applyAlignment="1">
      <alignment horizontal="center"/>
    </xf>
    <xf numFmtId="0" fontId="19" fillId="2" borderId="1" xfId="7" applyFont="1" applyFill="1" applyBorder="1" applyAlignment="1" applyProtection="1">
      <alignment horizontal="center" vertical="center"/>
      <protection locked="0"/>
    </xf>
    <xf numFmtId="2" fontId="37" fillId="2" borderId="1" xfId="7" applyNumberFormat="1" applyFont="1" applyFill="1" applyBorder="1" applyAlignment="1">
      <alignment vertical="center"/>
    </xf>
    <xf numFmtId="0" fontId="40" fillId="2" borderId="35" xfId="7" applyFont="1" applyFill="1" applyBorder="1"/>
    <xf numFmtId="0" fontId="41" fillId="2" borderId="1" xfId="7" applyFont="1" applyFill="1" applyBorder="1" applyAlignment="1">
      <alignment horizontal="right"/>
    </xf>
    <xf numFmtId="0" fontId="40" fillId="2" borderId="1" xfId="7" applyFont="1" applyFill="1" applyBorder="1"/>
    <xf numFmtId="0" fontId="40" fillId="2" borderId="1" xfId="7" applyFont="1" applyFill="1" applyBorder="1" applyAlignment="1">
      <alignment horizontal="center"/>
    </xf>
    <xf numFmtId="2" fontId="40" fillId="2" borderId="1" xfId="7" applyNumberFormat="1" applyFont="1" applyFill="1" applyBorder="1"/>
    <xf numFmtId="2" fontId="41" fillId="2" borderId="1" xfId="7" applyNumberFormat="1" applyFont="1" applyFill="1" applyBorder="1"/>
    <xf numFmtId="2" fontId="41" fillId="2" borderId="36" xfId="7" applyNumberFormat="1" applyFont="1" applyFill="1" applyBorder="1"/>
    <xf numFmtId="0" fontId="37" fillId="2" borderId="35" xfId="7" applyFont="1" applyFill="1" applyBorder="1"/>
    <xf numFmtId="2" fontId="37" fillId="2" borderId="1" xfId="7" applyNumberFormat="1" applyFont="1" applyFill="1" applyBorder="1" applyAlignment="1">
      <alignment horizontal="right"/>
    </xf>
    <xf numFmtId="0" fontId="37" fillId="2" borderId="36" xfId="7" applyFont="1" applyFill="1" applyBorder="1"/>
    <xf numFmtId="0" fontId="36" fillId="2" borderId="1" xfId="7" applyFont="1" applyFill="1" applyBorder="1"/>
    <xf numFmtId="0" fontId="36" fillId="2" borderId="36" xfId="7" applyFont="1" applyFill="1" applyBorder="1"/>
    <xf numFmtId="2" fontId="36" fillId="2" borderId="1" xfId="7" applyNumberFormat="1" applyFont="1" applyFill="1" applyBorder="1" applyAlignment="1">
      <alignment horizontal="right"/>
    </xf>
    <xf numFmtId="0" fontId="36" fillId="2" borderId="8" xfId="7" applyFont="1" applyFill="1" applyBorder="1"/>
    <xf numFmtId="0" fontId="36" fillId="2" borderId="0" xfId="7" applyFont="1" applyFill="1" applyBorder="1"/>
    <xf numFmtId="0" fontId="37" fillId="2" borderId="0" xfId="7" applyFont="1" applyFill="1" applyBorder="1"/>
    <xf numFmtId="0" fontId="37" fillId="2" borderId="9" xfId="7" applyFont="1" applyFill="1" applyBorder="1"/>
    <xf numFmtId="0" fontId="37" fillId="2" borderId="8" xfId="7" applyFont="1" applyFill="1" applyBorder="1"/>
    <xf numFmtId="0" fontId="36" fillId="2" borderId="0" xfId="7" applyFont="1" applyFill="1" applyBorder="1" applyAlignment="1">
      <alignment horizontal="center"/>
    </xf>
    <xf numFmtId="0" fontId="36" fillId="2" borderId="9" xfId="7" applyFont="1" applyFill="1" applyBorder="1" applyAlignment="1">
      <alignment horizontal="center"/>
    </xf>
    <xf numFmtId="0" fontId="37" fillId="2" borderId="37" xfId="7" applyFont="1" applyFill="1" applyBorder="1"/>
    <xf numFmtId="0" fontId="37" fillId="2" borderId="38" xfId="7" applyFont="1" applyFill="1" applyBorder="1"/>
    <xf numFmtId="0" fontId="37" fillId="2" borderId="38" xfId="7" applyFont="1" applyFill="1" applyBorder="1" applyAlignment="1">
      <alignment horizontal="center"/>
    </xf>
    <xf numFmtId="0" fontId="36" fillId="2" borderId="38" xfId="7" applyFont="1" applyFill="1" applyBorder="1" applyAlignment="1">
      <alignment horizontal="center"/>
    </xf>
    <xf numFmtId="0" fontId="36" fillId="2" borderId="39" xfId="7" applyFont="1" applyFill="1" applyBorder="1" applyAlignment="1">
      <alignment horizontal="center"/>
    </xf>
    <xf numFmtId="0" fontId="37" fillId="2" borderId="17" xfId="7" applyFont="1" applyFill="1" applyBorder="1"/>
    <xf numFmtId="0" fontId="37" fillId="2" borderId="17" xfId="7" applyFont="1" applyFill="1" applyBorder="1" applyAlignment="1">
      <alignment horizontal="center"/>
    </xf>
    <xf numFmtId="0" fontId="36" fillId="2" borderId="17" xfId="7" applyFont="1" applyFill="1" applyBorder="1" applyAlignment="1">
      <alignment horizontal="center"/>
    </xf>
    <xf numFmtId="0" fontId="36" fillId="2" borderId="16" xfId="7" applyFont="1" applyFill="1" applyBorder="1" applyAlignment="1"/>
    <xf numFmtId="0" fontId="37" fillId="2" borderId="17" xfId="7" applyFont="1" applyFill="1" applyBorder="1" applyAlignment="1"/>
    <xf numFmtId="0" fontId="37" fillId="2" borderId="17" xfId="7" applyFont="1" applyFill="1" applyBorder="1" applyAlignment="1">
      <alignment horizontal="center" vertical="center"/>
    </xf>
    <xf numFmtId="0" fontId="37" fillId="2" borderId="18" xfId="7" applyFont="1" applyFill="1" applyBorder="1" applyAlignment="1">
      <alignment horizontal="center"/>
    </xf>
    <xf numFmtId="0" fontId="37" fillId="2" borderId="35" xfId="7" applyFont="1" applyFill="1" applyBorder="1" applyAlignment="1">
      <alignment horizontal="center" vertical="center" wrapText="1"/>
    </xf>
    <xf numFmtId="0" fontId="37" fillId="2" borderId="1" xfId="7" applyFont="1" applyFill="1" applyBorder="1" applyAlignment="1">
      <alignment horizontal="left" vertical="center" wrapText="1"/>
    </xf>
    <xf numFmtId="0" fontId="37" fillId="2" borderId="1" xfId="7" applyFont="1" applyFill="1" applyBorder="1" applyAlignment="1">
      <alignment horizontal="center" vertical="center" wrapText="1"/>
    </xf>
    <xf numFmtId="2" fontId="39" fillId="2" borderId="1" xfId="7" applyNumberFormat="1" applyFont="1" applyFill="1" applyBorder="1" applyAlignment="1">
      <alignment vertical="center" wrapText="1"/>
    </xf>
    <xf numFmtId="2" fontId="39" fillId="2" borderId="1" xfId="7" applyNumberFormat="1" applyFont="1" applyFill="1" applyBorder="1" applyAlignment="1">
      <alignment horizontal="right" vertical="center" wrapText="1"/>
    </xf>
    <xf numFmtId="2" fontId="39" fillId="2" borderId="36" xfId="7" applyNumberFormat="1" applyFont="1" applyFill="1" applyBorder="1" applyAlignment="1">
      <alignment vertical="center" wrapText="1"/>
    </xf>
    <xf numFmtId="0" fontId="37" fillId="2" borderId="1" xfId="7" applyFont="1" applyFill="1" applyBorder="1" applyAlignment="1">
      <alignment vertical="center" wrapText="1"/>
    </xf>
    <xf numFmtId="2" fontId="37" fillId="2" borderId="1" xfId="7" applyNumberFormat="1" applyFont="1" applyFill="1" applyBorder="1" applyAlignment="1">
      <alignment vertical="center" wrapText="1"/>
    </xf>
    <xf numFmtId="2" fontId="37" fillId="2" borderId="1" xfId="7" applyNumberFormat="1" applyFont="1" applyFill="1" applyBorder="1" applyAlignment="1">
      <alignment horizontal="right" vertical="center" wrapText="1"/>
    </xf>
    <xf numFmtId="2" fontId="37" fillId="2" borderId="36" xfId="7" applyNumberFormat="1" applyFont="1" applyFill="1" applyBorder="1" applyAlignment="1">
      <alignment vertical="center" wrapText="1"/>
    </xf>
    <xf numFmtId="0" fontId="37" fillId="2" borderId="1" xfId="0" applyFont="1" applyFill="1" applyBorder="1" applyAlignment="1">
      <alignment horizontal="center" vertical="center" wrapText="1"/>
    </xf>
    <xf numFmtId="0" fontId="37" fillId="4" borderId="1" xfId="7" applyFont="1" applyFill="1" applyBorder="1" applyAlignment="1">
      <alignment horizontal="center" vertical="center" wrapText="1"/>
    </xf>
    <xf numFmtId="2" fontId="37" fillId="2" borderId="1" xfId="7" applyNumberFormat="1" applyFont="1" applyFill="1" applyBorder="1" applyAlignment="1">
      <alignment horizontal="center" vertical="center" wrapText="1"/>
    </xf>
    <xf numFmtId="2" fontId="37" fillId="2" borderId="1" xfId="1" applyNumberFormat="1" applyFont="1" applyFill="1" applyBorder="1" applyAlignment="1">
      <alignment vertical="center" wrapText="1"/>
    </xf>
    <xf numFmtId="0" fontId="19" fillId="2" borderId="1" xfId="7" applyFont="1" applyFill="1" applyBorder="1" applyAlignment="1">
      <alignment vertical="center" wrapText="1"/>
    </xf>
    <xf numFmtId="0" fontId="19" fillId="2" borderId="1" xfId="7" applyFont="1" applyFill="1" applyBorder="1" applyAlignment="1">
      <alignment horizontal="center" vertical="center" wrapText="1"/>
    </xf>
    <xf numFmtId="0" fontId="19" fillId="2" borderId="1" xfId="7" applyFont="1" applyFill="1" applyBorder="1" applyAlignment="1" applyProtection="1">
      <alignment horizontal="center" vertical="center" wrapText="1"/>
      <protection locked="0"/>
    </xf>
    <xf numFmtId="2" fontId="19" fillId="2" borderId="1" xfId="7" applyNumberFormat="1" applyFont="1" applyFill="1" applyBorder="1" applyAlignment="1">
      <alignment vertical="center" wrapText="1"/>
    </xf>
    <xf numFmtId="0" fontId="37" fillId="2" borderId="1" xfId="7" applyFont="1" applyFill="1" applyBorder="1" applyAlignment="1">
      <alignment vertical="center"/>
    </xf>
    <xf numFmtId="0" fontId="40" fillId="2" borderId="35" xfId="7" applyFont="1" applyFill="1" applyBorder="1" applyAlignment="1">
      <alignment horizontal="center" vertical="center"/>
    </xf>
    <xf numFmtId="0" fontId="41" fillId="2" borderId="1" xfId="7" applyFont="1" applyFill="1" applyBorder="1" applyAlignment="1">
      <alignment horizontal="right" vertical="center"/>
    </xf>
    <xf numFmtId="0" fontId="40" fillId="2" borderId="1" xfId="7" applyFont="1" applyFill="1" applyBorder="1" applyAlignment="1">
      <alignment vertical="center"/>
    </xf>
    <xf numFmtId="0" fontId="40" fillId="2" borderId="1" xfId="7" applyFont="1" applyFill="1" applyBorder="1" applyAlignment="1">
      <alignment horizontal="center" vertical="center"/>
    </xf>
    <xf numFmtId="2" fontId="40" fillId="2" borderId="1" xfId="7" applyNumberFormat="1" applyFont="1" applyFill="1" applyBorder="1" applyAlignment="1">
      <alignment vertical="center"/>
    </xf>
    <xf numFmtId="2" fontId="41" fillId="2" borderId="1" xfId="7" applyNumberFormat="1" applyFont="1" applyFill="1" applyBorder="1" applyAlignment="1">
      <alignment vertical="center"/>
    </xf>
    <xf numFmtId="2" fontId="41" fillId="2" borderId="36" xfId="7" applyNumberFormat="1" applyFont="1" applyFill="1" applyBorder="1" applyAlignment="1">
      <alignment vertical="center"/>
    </xf>
    <xf numFmtId="0" fontId="37" fillId="2" borderId="35" xfId="7" applyFont="1" applyFill="1" applyBorder="1" applyAlignment="1">
      <alignment horizontal="center" vertical="center"/>
    </xf>
    <xf numFmtId="0" fontId="37" fillId="2" borderId="36" xfId="7" applyFont="1" applyFill="1" applyBorder="1" applyAlignment="1">
      <alignment vertical="center"/>
    </xf>
    <xf numFmtId="2" fontId="36" fillId="2" borderId="23" xfId="7" applyNumberFormat="1" applyFont="1" applyFill="1" applyBorder="1" applyAlignment="1">
      <alignment horizontal="right" vertical="center"/>
    </xf>
    <xf numFmtId="0" fontId="37" fillId="2" borderId="0" xfId="7" applyFont="1" applyFill="1" applyBorder="1" applyAlignment="1">
      <alignment vertical="center"/>
    </xf>
    <xf numFmtId="2" fontId="37" fillId="2" borderId="0" xfId="7" applyNumberFormat="1" applyFont="1" applyFill="1" applyBorder="1"/>
    <xf numFmtId="2" fontId="41" fillId="2" borderId="0" xfId="7" applyNumberFormat="1" applyFont="1" applyFill="1" applyBorder="1" applyAlignment="1">
      <alignment horizontal="right" vertical="center"/>
    </xf>
    <xf numFmtId="2" fontId="37" fillId="2" borderId="9" xfId="7" applyNumberFormat="1" applyFont="1" applyFill="1" applyBorder="1" applyAlignment="1">
      <alignment vertical="center"/>
    </xf>
    <xf numFmtId="0" fontId="37" fillId="2" borderId="8" xfId="7" applyFont="1" applyFill="1" applyBorder="1" applyAlignment="1">
      <alignment horizontal="left"/>
    </xf>
    <xf numFmtId="0" fontId="37" fillId="2" borderId="0" xfId="7" applyFont="1" applyFill="1" applyBorder="1" applyAlignment="1">
      <alignment horizontal="left"/>
    </xf>
    <xf numFmtId="0" fontId="37" fillId="2" borderId="37" xfId="7" applyFont="1" applyFill="1" applyBorder="1" applyAlignment="1">
      <alignment horizontal="left"/>
    </xf>
    <xf numFmtId="0" fontId="37" fillId="2" borderId="38" xfId="7" applyFont="1" applyFill="1" applyBorder="1" applyAlignment="1">
      <alignment horizontal="left"/>
    </xf>
    <xf numFmtId="0" fontId="37" fillId="2" borderId="38" xfId="7" applyFont="1" applyFill="1" applyBorder="1" applyAlignment="1">
      <alignment vertical="center"/>
    </xf>
    <xf numFmtId="0" fontId="37" fillId="2" borderId="39" xfId="7" applyFont="1" applyFill="1" applyBorder="1"/>
    <xf numFmtId="0" fontId="37" fillId="2" borderId="17" xfId="7" applyFont="1" applyFill="1" applyBorder="1" applyAlignment="1">
      <alignment horizontal="left"/>
    </xf>
    <xf numFmtId="0" fontId="37" fillId="2" borderId="17" xfId="7" applyFont="1" applyFill="1" applyBorder="1" applyAlignment="1">
      <alignment vertical="center"/>
    </xf>
    <xf numFmtId="0" fontId="19" fillId="4" borderId="1" xfId="7" applyFont="1" applyFill="1" applyBorder="1" applyAlignment="1">
      <alignment horizontal="center" vertical="center"/>
    </xf>
    <xf numFmtId="0" fontId="37" fillId="2" borderId="0" xfId="0" applyFont="1" applyFill="1"/>
    <xf numFmtId="0" fontId="36" fillId="2" borderId="0" xfId="7" applyFont="1" applyFill="1" applyBorder="1" applyAlignment="1">
      <alignment horizontal="left"/>
    </xf>
    <xf numFmtId="0" fontId="36" fillId="2" borderId="9" xfId="7" applyFont="1" applyFill="1" applyBorder="1" applyAlignment="1">
      <alignment horizontal="left"/>
    </xf>
    <xf numFmtId="0" fontId="36" fillId="2" borderId="8" xfId="7" applyFont="1" applyFill="1" applyBorder="1" applyAlignment="1">
      <alignment horizontal="left"/>
    </xf>
    <xf numFmtId="2" fontId="36" fillId="2" borderId="0" xfId="7" applyNumberFormat="1" applyFont="1" applyFill="1" applyBorder="1" applyAlignment="1"/>
    <xf numFmtId="0" fontId="37" fillId="2" borderId="8" xfId="7" applyFont="1" applyFill="1" applyBorder="1" applyAlignment="1">
      <alignment vertical="center"/>
    </xf>
    <xf numFmtId="0" fontId="36" fillId="2" borderId="0" xfId="7" applyFont="1" applyFill="1" applyBorder="1" applyAlignment="1">
      <alignment horizontal="right" vertical="center"/>
    </xf>
    <xf numFmtId="1" fontId="36" fillId="2" borderId="0" xfId="7" applyNumberFormat="1" applyFont="1" applyFill="1" applyBorder="1" applyAlignment="1">
      <alignment vertical="center"/>
    </xf>
    <xf numFmtId="0" fontId="36" fillId="2" borderId="9" xfId="7" applyFont="1" applyFill="1" applyBorder="1" applyAlignment="1">
      <alignment vertical="center"/>
    </xf>
    <xf numFmtId="0" fontId="45" fillId="2" borderId="16" xfId="7" applyFont="1" applyFill="1" applyBorder="1"/>
    <xf numFmtId="0" fontId="36" fillId="2" borderId="17" xfId="7" applyFont="1" applyFill="1" applyBorder="1" applyAlignment="1">
      <alignment horizontal="right"/>
    </xf>
    <xf numFmtId="2" fontId="37" fillId="2" borderId="17" xfId="7" applyNumberFormat="1" applyFont="1" applyFill="1" applyBorder="1"/>
    <xf numFmtId="2" fontId="36" fillId="2" borderId="17" xfId="7" applyNumberFormat="1" applyFont="1" applyFill="1" applyBorder="1" applyAlignment="1">
      <alignment horizontal="right"/>
    </xf>
    <xf numFmtId="0" fontId="37" fillId="2" borderId="18" xfId="7" applyFont="1" applyFill="1" applyBorder="1"/>
    <xf numFmtId="1" fontId="36" fillId="2" borderId="0" xfId="7" applyNumberFormat="1" applyFont="1" applyFill="1" applyBorder="1"/>
    <xf numFmtId="0" fontId="37" fillId="2" borderId="0" xfId="0" applyFont="1" applyFill="1" applyBorder="1"/>
    <xf numFmtId="0" fontId="36" fillId="2" borderId="9" xfId="7" applyFont="1" applyFill="1" applyBorder="1"/>
    <xf numFmtId="0" fontId="36" fillId="2" borderId="8" xfId="7" applyFont="1" applyFill="1" applyBorder="1" applyAlignment="1">
      <alignment horizontal="left" vertical="top" wrapText="1"/>
    </xf>
    <xf numFmtId="0" fontId="36" fillId="2" borderId="0" xfId="7" applyFont="1" applyFill="1" applyBorder="1" applyAlignment="1">
      <alignment horizontal="left" vertical="top" wrapText="1"/>
    </xf>
    <xf numFmtId="0" fontId="36" fillId="2" borderId="9" xfId="7" applyFont="1" applyFill="1" applyBorder="1" applyAlignment="1">
      <alignment horizontal="left" vertical="top" wrapText="1"/>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2" fillId="2" borderId="1" xfId="0" applyFont="1" applyFill="1" applyBorder="1" applyAlignment="1">
      <alignment horizontal="center" vertical="center" wrapText="1"/>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2" fontId="16" fillId="2" borderId="0" xfId="7" applyNumberFormat="1" applyFont="1" applyFill="1" applyBorder="1" applyAlignment="1"/>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0" fontId="36" fillId="2" borderId="10" xfId="7" applyFont="1" applyFill="1" applyBorder="1" applyAlignment="1"/>
    <xf numFmtId="0" fontId="36" fillId="2" borderId="11" xfId="7" applyFont="1" applyFill="1" applyBorder="1" applyAlignment="1"/>
    <xf numFmtId="0" fontId="36" fillId="2" borderId="12" xfId="7" applyFont="1" applyFill="1" applyBorder="1" applyAlignment="1"/>
    <xf numFmtId="0" fontId="36" fillId="2" borderId="13" xfId="7" applyFont="1" applyFill="1" applyBorder="1" applyAlignment="1">
      <alignment vertical="center" wrapText="1"/>
    </xf>
    <xf numFmtId="0" fontId="36" fillId="2" borderId="14" xfId="7" applyFont="1" applyFill="1" applyBorder="1" applyAlignment="1">
      <alignment vertical="center" wrapText="1"/>
    </xf>
    <xf numFmtId="0" fontId="36" fillId="2" borderId="15" xfId="7" applyFont="1" applyFill="1" applyBorder="1" applyAlignment="1">
      <alignment vertical="center" wrapText="1"/>
    </xf>
    <xf numFmtId="0" fontId="14" fillId="2" borderId="5" xfId="7" applyFont="1" applyFill="1" applyBorder="1" applyAlignment="1"/>
    <xf numFmtId="0" fontId="14" fillId="2" borderId="6" xfId="7" applyFont="1" applyFill="1" applyBorder="1" applyAlignment="1"/>
    <xf numFmtId="0" fontId="14" fillId="2" borderId="7" xfId="7" applyFont="1" applyFill="1" applyBorder="1" applyAlignment="1"/>
    <xf numFmtId="0" fontId="16" fillId="2" borderId="32" xfId="7" applyFont="1" applyFill="1" applyBorder="1" applyAlignment="1"/>
    <xf numFmtId="0" fontId="16" fillId="2" borderId="33" xfId="7" applyFont="1" applyFill="1" applyBorder="1" applyAlignment="1"/>
    <xf numFmtId="0" fontId="16" fillId="2" borderId="34" xfId="7" applyFont="1" applyFill="1" applyBorder="1" applyAlignment="1"/>
    <xf numFmtId="0" fontId="0" fillId="0" borderId="11" xfId="0" applyBorder="1" applyAlignment="1"/>
    <xf numFmtId="0" fontId="16" fillId="2" borderId="11" xfId="7" applyFont="1" applyFill="1" applyBorder="1" applyAlignment="1"/>
    <xf numFmtId="0" fontId="16" fillId="2" borderId="12" xfId="7" applyFont="1" applyFill="1" applyBorder="1" applyAlignment="1"/>
    <xf numFmtId="0" fontId="17" fillId="2" borderId="14" xfId="7" applyFont="1" applyFill="1" applyBorder="1" applyAlignment="1">
      <alignment vertical="center" wrapText="1"/>
    </xf>
    <xf numFmtId="0" fontId="16" fillId="2" borderId="45" xfId="7" applyFont="1" applyFill="1" applyBorder="1" applyAlignment="1">
      <alignment vertical="center" wrapText="1"/>
    </xf>
    <xf numFmtId="0" fontId="16" fillId="2" borderId="19" xfId="7" applyFont="1" applyFill="1" applyBorder="1" applyAlignment="1">
      <alignment vertical="center"/>
    </xf>
    <xf numFmtId="0" fontId="16" fillId="2" borderId="2" xfId="7" applyFont="1" applyFill="1" applyBorder="1" applyAlignment="1">
      <alignment vertical="center"/>
    </xf>
    <xf numFmtId="0" fontId="16" fillId="2" borderId="44" xfId="7" applyFont="1" applyFill="1" applyBorder="1" applyAlignment="1">
      <alignment vertical="center"/>
    </xf>
    <xf numFmtId="0" fontId="16" fillId="2" borderId="46" xfId="7" applyFont="1" applyFill="1" applyBorder="1" applyAlignment="1">
      <alignment vertical="center" wrapText="1"/>
    </xf>
    <xf numFmtId="0" fontId="16" fillId="2" borderId="21" xfId="7" applyFont="1" applyFill="1" applyBorder="1" applyAlignment="1">
      <alignment vertical="center"/>
    </xf>
    <xf numFmtId="0" fontId="2" fillId="2" borderId="2" xfId="7" applyFont="1" applyFill="1" applyBorder="1" applyAlignment="1"/>
    <xf numFmtId="0" fontId="2" fillId="2" borderId="3" xfId="7" applyFont="1" applyFill="1" applyBorder="1" applyAlignment="1"/>
    <xf numFmtId="0" fontId="2" fillId="2" borderId="4" xfId="7" applyFont="1" applyFill="1" applyBorder="1" applyAlignment="1"/>
    <xf numFmtId="0" fontId="31" fillId="2" borderId="2" xfId="5" applyFont="1" applyFill="1" applyBorder="1" applyAlignment="1">
      <alignment wrapText="1"/>
    </xf>
    <xf numFmtId="0" fontId="31" fillId="2" borderId="3" xfId="5" applyFont="1" applyFill="1" applyBorder="1" applyAlignment="1">
      <alignment wrapText="1"/>
    </xf>
    <xf numFmtId="0" fontId="31" fillId="2" borderId="4" xfId="5" applyFont="1" applyFill="1" applyBorder="1" applyAlignment="1">
      <alignment wrapText="1"/>
    </xf>
    <xf numFmtId="0" fontId="31" fillId="2" borderId="2" xfId="5" applyFont="1" applyFill="1" applyBorder="1" applyAlignment="1"/>
    <xf numFmtId="0" fontId="31" fillId="2" borderId="3" xfId="5" applyFont="1" applyFill="1" applyBorder="1" applyAlignment="1"/>
    <xf numFmtId="0" fontId="31" fillId="2" borderId="4" xfId="5" applyFont="1" applyFill="1" applyBorder="1" applyAlignment="1"/>
    <xf numFmtId="0" fontId="2" fillId="2" borderId="2" xfId="7" applyFont="1" applyFill="1" applyBorder="1" applyAlignment="1">
      <alignment vertical="center" wrapText="1"/>
    </xf>
    <xf numFmtId="0" fontId="2" fillId="2" borderId="3" xfId="7" applyFont="1" applyFill="1" applyBorder="1" applyAlignment="1">
      <alignment vertical="center" wrapText="1"/>
    </xf>
    <xf numFmtId="0" fontId="2" fillId="2" borderId="4" xfId="7" applyFont="1" applyFill="1" applyBorder="1" applyAlignment="1">
      <alignment vertical="center" wrapText="1"/>
    </xf>
    <xf numFmtId="0" fontId="16" fillId="2" borderId="43" xfId="7" applyFont="1" applyFill="1" applyBorder="1" applyAlignment="1"/>
    <xf numFmtId="0" fontId="16" fillId="2" borderId="3" xfId="7" applyFont="1" applyFill="1" applyBorder="1" applyAlignment="1"/>
    <xf numFmtId="0" fontId="16" fillId="2" borderId="4" xfId="7" applyFont="1" applyFill="1" applyBorder="1" applyAlignment="1"/>
    <xf numFmtId="2" fontId="2" fillId="2" borderId="2" xfId="7" applyNumberFormat="1" applyFont="1" applyFill="1" applyBorder="1" applyAlignment="1"/>
    <xf numFmtId="2" fontId="2" fillId="2" borderId="44" xfId="7" applyNumberFormat="1" applyFont="1" applyFill="1" applyBorder="1" applyAlignment="1"/>
    <xf numFmtId="0" fontId="2" fillId="2" borderId="8" xfId="7" applyFont="1" applyFill="1" applyBorder="1" applyAlignment="1">
      <alignment vertical="top" wrapText="1"/>
    </xf>
    <xf numFmtId="0" fontId="2" fillId="2" borderId="0" xfId="7" applyFont="1" applyFill="1" applyBorder="1" applyAlignment="1">
      <alignment vertical="top"/>
    </xf>
    <xf numFmtId="0" fontId="2" fillId="2" borderId="9" xfId="7" applyFont="1" applyFill="1" applyBorder="1" applyAlignment="1">
      <alignment vertical="top"/>
    </xf>
    <xf numFmtId="0" fontId="16" fillId="2" borderId="0" xfId="7" applyFont="1" applyFill="1" applyBorder="1" applyAlignment="1"/>
    <xf numFmtId="0" fontId="16" fillId="2" borderId="9" xfId="7" applyFont="1" applyFill="1" applyBorder="1" applyAlignment="1"/>
    <xf numFmtId="0" fontId="16" fillId="2" borderId="0" xfId="7" applyFont="1" applyFill="1" applyBorder="1" applyAlignment="1">
      <alignment horizontal="center"/>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36" fillId="2" borderId="8" xfId="7" applyFont="1" applyFill="1" applyBorder="1" applyAlignment="1">
      <alignment horizontal="left" vertical="top" wrapText="1"/>
    </xf>
    <xf numFmtId="0" fontId="36" fillId="2" borderId="0" xfId="7" applyFont="1" applyFill="1" applyBorder="1" applyAlignment="1">
      <alignment horizontal="left" vertical="top" wrapText="1"/>
    </xf>
    <xf numFmtId="0" fontId="36" fillId="2" borderId="9" xfId="7" applyFont="1" applyFill="1" applyBorder="1" applyAlignment="1">
      <alignment horizontal="left" vertical="top" wrapText="1"/>
    </xf>
    <xf numFmtId="2" fontId="36" fillId="2" borderId="0" xfId="7" applyNumberFormat="1" applyFont="1" applyFill="1" applyBorder="1" applyAlignment="1"/>
    <xf numFmtId="0" fontId="36" fillId="2" borderId="0" xfId="7" applyFont="1" applyFill="1" applyBorder="1" applyAlignment="1">
      <alignment horizontal="center"/>
    </xf>
    <xf numFmtId="0" fontId="36" fillId="2" borderId="9" xfId="7" applyFont="1" applyFill="1" applyBorder="1" applyAlignment="1">
      <alignment horizontal="center"/>
    </xf>
    <xf numFmtId="0" fontId="37" fillId="2" borderId="1" xfId="7" applyFont="1" applyFill="1" applyBorder="1" applyAlignment="1">
      <alignment horizontal="left" vertical="center" wrapText="1"/>
    </xf>
    <xf numFmtId="0" fontId="36" fillId="2" borderId="1" xfId="7" applyFont="1" applyFill="1" applyBorder="1" applyAlignment="1">
      <alignment vertical="center"/>
    </xf>
    <xf numFmtId="0" fontId="36" fillId="2" borderId="36" xfId="7" applyFont="1" applyFill="1" applyBorder="1" applyAlignment="1">
      <alignment vertical="center"/>
    </xf>
    <xf numFmtId="0" fontId="36" fillId="2" borderId="0" xfId="7" applyFont="1" applyFill="1" applyBorder="1" applyAlignment="1">
      <alignment horizontal="right" vertical="center" wrapText="1"/>
    </xf>
    <xf numFmtId="0" fontId="37" fillId="2" borderId="0" xfId="7" applyFont="1" applyFill="1" applyBorder="1" applyAlignment="1">
      <alignment horizontal="center"/>
    </xf>
    <xf numFmtId="0" fontId="37" fillId="2" borderId="8" xfId="7" applyFont="1" applyFill="1" applyBorder="1" applyAlignment="1">
      <alignment horizontal="left"/>
    </xf>
    <xf numFmtId="0" fontId="37" fillId="2" borderId="0" xfId="7" applyFont="1" applyFill="1" applyBorder="1" applyAlignment="1">
      <alignment horizontal="left"/>
    </xf>
    <xf numFmtId="0" fontId="2" fillId="2" borderId="1" xfId="7" applyFont="1" applyFill="1" applyBorder="1" applyAlignment="1">
      <alignment horizontal="left" vertical="center" wrapText="1"/>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0" fontId="2" fillId="2" borderId="1" xfId="7" applyFont="1" applyFill="1" applyBorder="1" applyAlignment="1">
      <alignment horizontal="left" vertical="center" wrapText="1"/>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1" xfId="7" applyFont="1" applyFill="1" applyBorder="1" applyAlignment="1">
      <alignment vertical="center"/>
    </xf>
    <xf numFmtId="0" fontId="16" fillId="2" borderId="36" xfId="7" applyFont="1" applyFill="1" applyBorder="1" applyAlignment="1">
      <alignment vertical="center"/>
    </xf>
    <xf numFmtId="0" fontId="17" fillId="2" borderId="0"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2" fillId="2" borderId="0"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2" fontId="16" fillId="2" borderId="0" xfId="7" applyNumberFormat="1" applyFont="1" applyFill="1" applyBorder="1" applyAlignment="1"/>
    <xf numFmtId="0" fontId="16" fillId="2" borderId="8" xfId="7" applyFont="1" applyFill="1" applyBorder="1" applyAlignment="1">
      <alignment horizontal="center" vertical="top" wrapText="1"/>
    </xf>
    <xf numFmtId="0" fontId="16" fillId="2" borderId="0" xfId="7" applyFont="1" applyFill="1" applyBorder="1" applyAlignment="1">
      <alignment horizontal="center" vertical="top" wrapText="1"/>
    </xf>
    <xf numFmtId="0" fontId="16" fillId="2" borderId="9" xfId="7" applyFont="1" applyFill="1" applyBorder="1" applyAlignment="1">
      <alignment horizontal="center" vertical="top" wrapText="1"/>
    </xf>
    <xf numFmtId="2" fontId="15" fillId="2" borderId="0" xfId="0" applyNumberFormat="1" applyFont="1" applyFill="1"/>
    <xf numFmtId="0" fontId="31" fillId="2" borderId="2" xfId="5" applyFont="1" applyFill="1" applyBorder="1" applyAlignment="1">
      <alignment horizontal="left" wrapText="1"/>
    </xf>
    <xf numFmtId="0" fontId="31" fillId="2" borderId="3" xfId="5" applyFont="1" applyFill="1" applyBorder="1" applyAlignment="1">
      <alignment horizontal="left" wrapText="1"/>
    </xf>
    <xf numFmtId="0" fontId="31" fillId="2" borderId="4" xfId="5" applyFont="1" applyFill="1" applyBorder="1" applyAlignment="1">
      <alignment horizontal="left" wrapText="1"/>
    </xf>
    <xf numFmtId="0" fontId="31" fillId="2" borderId="2" xfId="5" applyFont="1" applyFill="1" applyBorder="1" applyAlignment="1">
      <alignment horizontal="left"/>
    </xf>
    <xf numFmtId="0" fontId="31" fillId="2" borderId="3" xfId="5" applyFont="1" applyFill="1" applyBorder="1" applyAlignment="1">
      <alignment horizontal="left"/>
    </xf>
    <xf numFmtId="0" fontId="31" fillId="2" borderId="4" xfId="5" applyFont="1" applyFill="1" applyBorder="1" applyAlignment="1">
      <alignment horizontal="left"/>
    </xf>
    <xf numFmtId="0" fontId="2" fillId="2" borderId="1" xfId="7" applyFont="1" applyFill="1" applyBorder="1" applyAlignment="1">
      <alignment horizontal="left" vertical="center" wrapText="1"/>
    </xf>
    <xf numFmtId="2" fontId="16" fillId="2" borderId="2" xfId="7" applyNumberFormat="1" applyFont="1" applyFill="1" applyBorder="1" applyAlignment="1">
      <alignment vertical="center"/>
    </xf>
    <xf numFmtId="2" fontId="16" fillId="2" borderId="4" xfId="7" applyNumberFormat="1" applyFont="1" applyFill="1" applyBorder="1" applyAlignment="1">
      <alignment vertical="center"/>
    </xf>
    <xf numFmtId="0" fontId="2" fillId="2" borderId="8" xfId="7" applyFont="1" applyFill="1" applyBorder="1" applyAlignment="1">
      <alignment horizontal="justify" vertical="top" wrapText="1"/>
    </xf>
    <xf numFmtId="0" fontId="2" fillId="2" borderId="0" xfId="7" applyFont="1" applyFill="1" applyBorder="1" applyAlignment="1">
      <alignment horizontal="justify" vertical="top"/>
    </xf>
    <xf numFmtId="0" fontId="2" fillId="2" borderId="9" xfId="7" applyFont="1" applyFill="1" applyBorder="1" applyAlignment="1">
      <alignment horizontal="justify" vertical="top"/>
    </xf>
    <xf numFmtId="0" fontId="16" fillId="2" borderId="0" xfId="7" applyFont="1" applyFill="1" applyBorder="1" applyAlignment="1">
      <alignment horizontal="center"/>
    </xf>
    <xf numFmtId="0" fontId="16" fillId="2" borderId="9" xfId="7" applyFont="1" applyFill="1" applyBorder="1" applyAlignment="1">
      <alignment horizontal="center"/>
    </xf>
    <xf numFmtId="0" fontId="16" fillId="2" borderId="32" xfId="7" applyFont="1" applyFill="1" applyBorder="1" applyAlignment="1">
      <alignment horizontal="center"/>
    </xf>
    <xf numFmtId="0" fontId="16" fillId="2" borderId="33" xfId="7" applyFont="1" applyFill="1" applyBorder="1" applyAlignment="1">
      <alignment horizontal="center"/>
    </xf>
    <xf numFmtId="0" fontId="16" fillId="2" borderId="34" xfId="7" applyFont="1" applyFill="1" applyBorder="1" applyAlignment="1">
      <alignment horizontal="center"/>
    </xf>
    <xf numFmtId="0" fontId="16" fillId="2" borderId="10" xfId="7" applyFont="1" applyFill="1" applyBorder="1" applyAlignment="1">
      <alignment horizontal="right"/>
    </xf>
    <xf numFmtId="0" fontId="16" fillId="2" borderId="11" xfId="7" applyFont="1" applyFill="1" applyBorder="1" applyAlignment="1">
      <alignment horizontal="right"/>
    </xf>
    <xf numFmtId="0" fontId="16" fillId="2" borderId="11" xfId="7" applyFont="1" applyFill="1" applyBorder="1" applyAlignment="1">
      <alignment horizontal="left"/>
    </xf>
    <xf numFmtId="0" fontId="16" fillId="2" borderId="12" xfId="7" applyFont="1" applyFill="1" applyBorder="1" applyAlignment="1">
      <alignment horizontal="left"/>
    </xf>
    <xf numFmtId="0" fontId="16" fillId="2" borderId="13" xfId="7" applyFont="1" applyFill="1" applyBorder="1" applyAlignment="1">
      <alignment horizontal="center" vertical="center" wrapText="1"/>
    </xf>
    <xf numFmtId="0" fontId="16" fillId="2" borderId="14" xfId="7" applyFont="1" applyFill="1" applyBorder="1" applyAlignment="1">
      <alignment horizontal="center" vertical="center" wrapText="1"/>
    </xf>
    <xf numFmtId="0" fontId="16" fillId="2" borderId="15" xfId="7" applyFont="1" applyFill="1" applyBorder="1" applyAlignment="1">
      <alignment horizontal="center" vertical="center" wrapText="1"/>
    </xf>
    <xf numFmtId="0" fontId="2" fillId="2" borderId="1" xfId="7" applyFont="1" applyFill="1" applyBorder="1" applyAlignment="1">
      <alignment horizontal="left"/>
    </xf>
    <xf numFmtId="0" fontId="16" fillId="2" borderId="35" xfId="7" applyFont="1" applyFill="1" applyBorder="1" applyAlignment="1">
      <alignment horizontal="center"/>
    </xf>
    <xf numFmtId="0" fontId="16" fillId="2" borderId="1" xfId="7" applyFont="1" applyFill="1" applyBorder="1" applyAlignment="1">
      <alignment horizontal="center"/>
    </xf>
    <xf numFmtId="0" fontId="25" fillId="2" borderId="16" xfId="7" applyFont="1" applyFill="1" applyBorder="1" applyAlignment="1">
      <alignment horizontal="left" vertical="center"/>
    </xf>
    <xf numFmtId="0" fontId="25" fillId="2" borderId="17" xfId="7" applyFont="1" applyFill="1" applyBorder="1" applyAlignment="1">
      <alignment horizontal="left" vertical="center"/>
    </xf>
    <xf numFmtId="0" fontId="25" fillId="2" borderId="18" xfId="7" applyFont="1" applyFill="1" applyBorder="1" applyAlignment="1">
      <alignment horizontal="left" vertical="center"/>
    </xf>
    <xf numFmtId="0" fontId="16" fillId="2" borderId="8" xfId="7" applyFont="1" applyFill="1" applyBorder="1" applyAlignment="1">
      <alignment horizontal="right"/>
    </xf>
    <xf numFmtId="0" fontId="16" fillId="2" borderId="0" xfId="7" applyFont="1" applyFill="1" applyBorder="1" applyAlignment="1">
      <alignment horizontal="right"/>
    </xf>
    <xf numFmtId="2" fontId="16" fillId="2" borderId="0" xfId="7" applyNumberFormat="1" applyFont="1" applyFill="1" applyBorder="1" applyAlignment="1">
      <alignment horizontal="center"/>
    </xf>
    <xf numFmtId="2" fontId="16" fillId="2" borderId="9" xfId="7" applyNumberFormat="1" applyFont="1" applyFill="1" applyBorder="1" applyAlignment="1">
      <alignment horizontal="center"/>
    </xf>
    <xf numFmtId="2" fontId="16" fillId="2" borderId="0" xfId="7" applyNumberFormat="1" applyFont="1" applyFill="1" applyBorder="1" applyAlignment="1"/>
    <xf numFmtId="0" fontId="14" fillId="2" borderId="5" xfId="7" applyFont="1" applyFill="1" applyBorder="1" applyAlignment="1">
      <alignment horizontal="center"/>
    </xf>
    <xf numFmtId="0" fontId="14" fillId="2" borderId="6" xfId="7" applyFont="1" applyFill="1" applyBorder="1" applyAlignment="1">
      <alignment horizontal="center"/>
    </xf>
    <xf numFmtId="0" fontId="14" fillId="2" borderId="7" xfId="7" applyFont="1" applyFill="1" applyBorder="1" applyAlignment="1">
      <alignment horizontal="center"/>
    </xf>
    <xf numFmtId="0" fontId="16" fillId="2" borderId="1" xfId="7" applyFont="1" applyFill="1" applyBorder="1" applyAlignment="1">
      <alignment horizontal="center" vertical="center"/>
    </xf>
    <xf numFmtId="0" fontId="16" fillId="2" borderId="1" xfId="7" applyFont="1" applyFill="1" applyBorder="1" applyAlignment="1">
      <alignment vertical="center"/>
    </xf>
    <xf numFmtId="0" fontId="16" fillId="2" borderId="36" xfId="7" applyFont="1" applyFill="1" applyBorder="1" applyAlignment="1">
      <alignment vertical="center"/>
    </xf>
    <xf numFmtId="2" fontId="2" fillId="2" borderId="1" xfId="7" applyNumberFormat="1" applyFont="1" applyFill="1" applyBorder="1" applyAlignment="1">
      <alignment horizontal="center"/>
    </xf>
    <xf numFmtId="2" fontId="2" fillId="2" borderId="36" xfId="7" applyNumberFormat="1" applyFont="1" applyFill="1" applyBorder="1" applyAlignment="1">
      <alignment horizontal="center"/>
    </xf>
    <xf numFmtId="0" fontId="16" fillId="2" borderId="11" xfId="7" applyFont="1" applyFill="1" applyBorder="1" applyAlignment="1">
      <alignment horizontal="center"/>
    </xf>
    <xf numFmtId="0" fontId="16" fillId="2" borderId="12" xfId="7" applyFont="1" applyFill="1" applyBorder="1" applyAlignment="1">
      <alignment horizontal="center"/>
    </xf>
    <xf numFmtId="0" fontId="17" fillId="2" borderId="0" xfId="7" applyFont="1" applyFill="1" applyBorder="1" applyAlignment="1">
      <alignment horizontal="right" vertical="center" wrapText="1"/>
    </xf>
    <xf numFmtId="0" fontId="16" fillId="2" borderId="35" xfId="7" applyFont="1" applyFill="1" applyBorder="1" applyAlignment="1">
      <alignment horizontal="center" vertical="center" wrapText="1"/>
    </xf>
    <xf numFmtId="0" fontId="18" fillId="2" borderId="0" xfId="7" applyFont="1" applyFill="1" applyBorder="1" applyAlignment="1">
      <alignment horizontal="right" vertical="center" wrapText="1"/>
    </xf>
    <xf numFmtId="0" fontId="16" fillId="2" borderId="8" xfId="7" applyFont="1" applyFill="1" applyBorder="1" applyAlignment="1">
      <alignment horizontal="left" vertical="top" wrapText="1"/>
    </xf>
    <xf numFmtId="0" fontId="16" fillId="2" borderId="0" xfId="7" applyFont="1" applyFill="1" applyBorder="1" applyAlignment="1">
      <alignment horizontal="left" vertical="top" wrapText="1"/>
    </xf>
    <xf numFmtId="0" fontId="16" fillId="2" borderId="9" xfId="7" applyFont="1" applyFill="1" applyBorder="1" applyAlignment="1">
      <alignment horizontal="left" vertical="top" wrapText="1"/>
    </xf>
    <xf numFmtId="0" fontId="16" fillId="2" borderId="8" xfId="7" applyFont="1" applyFill="1" applyBorder="1" applyAlignment="1">
      <alignment horizontal="justify" vertical="top" wrapText="1"/>
    </xf>
    <xf numFmtId="0" fontId="16" fillId="2" borderId="0" xfId="7" applyFont="1" applyFill="1" applyBorder="1" applyAlignment="1">
      <alignment horizontal="justify" vertical="top" wrapText="1"/>
    </xf>
    <xf numFmtId="0" fontId="16" fillId="2" borderId="9" xfId="7" applyFont="1" applyFill="1" applyBorder="1" applyAlignment="1">
      <alignment horizontal="justify" vertical="top" wrapText="1"/>
    </xf>
    <xf numFmtId="2" fontId="18" fillId="2" borderId="0" xfId="7" applyNumberFormat="1" applyFont="1" applyFill="1" applyBorder="1" applyAlignment="1">
      <alignment horizontal="left" vertical="center"/>
    </xf>
    <xf numFmtId="2" fontId="18" fillId="2" borderId="9" xfId="7" applyNumberFormat="1" applyFont="1" applyFill="1" applyBorder="1" applyAlignment="1">
      <alignment horizontal="left" vertical="center"/>
    </xf>
    <xf numFmtId="0" fontId="16" fillId="3" borderId="8" xfId="7" applyFont="1" applyFill="1" applyBorder="1" applyAlignment="1">
      <alignment horizontal="justify" vertical="top" wrapText="1"/>
    </xf>
    <xf numFmtId="0" fontId="16" fillId="3" borderId="0" xfId="7" applyFont="1" applyFill="1" applyBorder="1" applyAlignment="1">
      <alignment horizontal="justify" vertical="top"/>
    </xf>
    <xf numFmtId="0" fontId="16" fillId="3" borderId="9" xfId="7" applyFont="1" applyFill="1" applyBorder="1" applyAlignment="1">
      <alignment horizontal="justify" vertical="top"/>
    </xf>
    <xf numFmtId="0" fontId="16" fillId="2" borderId="0" xfId="7" applyFont="1" applyFill="1" applyBorder="1" applyAlignment="1">
      <alignment horizontal="justify" vertical="top"/>
    </xf>
    <xf numFmtId="0" fontId="16" fillId="2" borderId="9" xfId="7" applyFont="1" applyFill="1" applyBorder="1" applyAlignment="1">
      <alignment horizontal="justify" vertical="top"/>
    </xf>
    <xf numFmtId="0" fontId="26" fillId="2" borderId="8" xfId="7" applyFont="1" applyFill="1" applyBorder="1" applyAlignment="1">
      <alignment horizontal="left" vertical="center"/>
    </xf>
    <xf numFmtId="0" fontId="26" fillId="2" borderId="0" xfId="7" applyFont="1" applyFill="1" applyBorder="1" applyAlignment="1">
      <alignment horizontal="left" vertical="center"/>
    </xf>
    <xf numFmtId="0" fontId="26" fillId="2" borderId="9" xfId="7" applyFont="1" applyFill="1" applyBorder="1" applyAlignment="1">
      <alignment horizontal="left" vertical="center"/>
    </xf>
    <xf numFmtId="0" fontId="16" fillId="2" borderId="22" xfId="7" applyFont="1" applyFill="1" applyBorder="1" applyAlignment="1">
      <alignment horizontal="center" vertical="center"/>
    </xf>
    <xf numFmtId="0" fontId="16" fillId="2" borderId="23" xfId="7" applyFont="1" applyFill="1" applyBorder="1" applyAlignment="1">
      <alignment horizontal="center" vertical="center"/>
    </xf>
    <xf numFmtId="2" fontId="2" fillId="2" borderId="24" xfId="7" applyNumberFormat="1" applyFont="1" applyFill="1" applyBorder="1" applyAlignment="1">
      <alignment horizontal="center" vertical="center"/>
    </xf>
    <xf numFmtId="2" fontId="2" fillId="2" borderId="25" xfId="7" applyNumberFormat="1" applyFont="1" applyFill="1" applyBorder="1" applyAlignment="1">
      <alignment horizontal="center" vertical="center"/>
    </xf>
    <xf numFmtId="0" fontId="2" fillId="2" borderId="8" xfId="7" applyFont="1" applyFill="1" applyBorder="1" applyAlignment="1">
      <alignment horizontal="center"/>
    </xf>
    <xf numFmtId="0" fontId="2" fillId="2" borderId="0" xfId="7" applyFont="1" applyFill="1" applyBorder="1" applyAlignment="1">
      <alignment horizontal="center"/>
    </xf>
    <xf numFmtId="0" fontId="2" fillId="2" borderId="9" xfId="7" applyFont="1" applyFill="1" applyBorder="1" applyAlignment="1">
      <alignment horizontal="center"/>
    </xf>
    <xf numFmtId="0" fontId="2" fillId="2" borderId="8" xfId="7" applyFont="1" applyFill="1" applyBorder="1" applyAlignment="1">
      <alignment horizontal="left"/>
    </xf>
    <xf numFmtId="0" fontId="2" fillId="2" borderId="0" xfId="7" applyFont="1" applyFill="1" applyBorder="1" applyAlignment="1">
      <alignment horizontal="left"/>
    </xf>
    <xf numFmtId="0" fontId="16" fillId="2" borderId="8" xfId="7" applyFont="1" applyFill="1" applyBorder="1" applyAlignment="1">
      <alignment horizontal="center"/>
    </xf>
    <xf numFmtId="2" fontId="2" fillId="2" borderId="19" xfId="7" applyNumberFormat="1" applyFont="1" applyFill="1" applyBorder="1" applyAlignment="1">
      <alignment horizontal="center" vertical="center" wrapText="1"/>
    </xf>
    <xf numFmtId="2" fontId="2" fillId="2" borderId="20" xfId="7" applyNumberFormat="1" applyFont="1" applyFill="1" applyBorder="1" applyAlignment="1">
      <alignment horizontal="center" vertical="center" wrapText="1"/>
    </xf>
    <xf numFmtId="2" fontId="2" fillId="2" borderId="21" xfId="7" applyNumberFormat="1" applyFont="1" applyFill="1" applyBorder="1" applyAlignment="1">
      <alignment horizontal="center" vertical="center" wrapText="1"/>
    </xf>
    <xf numFmtId="2" fontId="2" fillId="2" borderId="40" xfId="7" applyNumberFormat="1" applyFont="1" applyFill="1" applyBorder="1" applyAlignment="1">
      <alignment horizontal="center" vertical="center" wrapText="1"/>
    </xf>
    <xf numFmtId="2" fontId="2" fillId="2" borderId="41" xfId="7" applyNumberFormat="1" applyFont="1" applyFill="1" applyBorder="1" applyAlignment="1">
      <alignment horizontal="center" vertical="center" wrapText="1"/>
    </xf>
    <xf numFmtId="2" fontId="2" fillId="2" borderId="42" xfId="7" applyNumberFormat="1" applyFont="1" applyFill="1" applyBorder="1" applyAlignment="1">
      <alignment horizontal="center" vertical="center" wrapText="1"/>
    </xf>
    <xf numFmtId="0" fontId="30" fillId="2" borderId="35" xfId="7"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7" xfId="0" applyFont="1" applyBorder="1" applyAlignment="1">
      <alignment horizontal="center"/>
    </xf>
    <xf numFmtId="0" fontId="6" fillId="0" borderId="11" xfId="0" applyFont="1" applyBorder="1" applyAlignment="1">
      <alignment horizontal="center"/>
    </xf>
    <xf numFmtId="0" fontId="3" fillId="0" borderId="1" xfId="0" applyFont="1" applyBorder="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wrapText="1"/>
    </xf>
    <xf numFmtId="0" fontId="11" fillId="0" borderId="1" xfId="0" applyFont="1" applyBorder="1" applyAlignment="1">
      <alignment horizont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1" fillId="2" borderId="0" xfId="0" applyFont="1" applyFill="1" applyAlignment="1">
      <alignment horizontal="left" wrapText="1"/>
    </xf>
    <xf numFmtId="0" fontId="0" fillId="2" borderId="0" xfId="0" applyFill="1" applyAlignment="1">
      <alignment horizontal="center" wrapText="1"/>
    </xf>
    <xf numFmtId="0" fontId="3" fillId="2" borderId="0" xfId="0" applyFont="1" applyFill="1" applyAlignment="1">
      <alignment horizontal="center" wrapText="1"/>
    </xf>
    <xf numFmtId="2" fontId="11" fillId="2" borderId="0" xfId="0" applyNumberFormat="1" applyFont="1" applyFill="1" applyAlignment="1">
      <alignment horizontal="center" wrapText="1"/>
    </xf>
    <xf numFmtId="0" fontId="13" fillId="2" borderId="0" xfId="0" applyFont="1" applyFill="1" applyAlignment="1">
      <alignment horizontal="center" wrapText="1"/>
    </xf>
    <xf numFmtId="0" fontId="13" fillId="2" borderId="1" xfId="0" applyFont="1" applyFill="1" applyBorder="1" applyAlignment="1">
      <alignment horizontal="center" wrapText="1"/>
    </xf>
    <xf numFmtId="2" fontId="0" fillId="2" borderId="1" xfId="0" applyNumberFormat="1" applyFill="1" applyBorder="1" applyAlignment="1">
      <alignment horizontal="center" wrapText="1"/>
    </xf>
    <xf numFmtId="0" fontId="0" fillId="2" borderId="1" xfId="0" applyFill="1" applyBorder="1" applyAlignment="1">
      <alignment horizontal="center" wrapText="1"/>
    </xf>
    <xf numFmtId="0" fontId="13" fillId="0" borderId="0" xfId="0" applyFont="1" applyAlignment="1">
      <alignment horizontal="center" wrapText="1"/>
    </xf>
    <xf numFmtId="1" fontId="13" fillId="0" borderId="0" xfId="0" applyNumberFormat="1" applyFont="1" applyAlignment="1">
      <alignment horizontal="center" wrapText="1"/>
    </xf>
    <xf numFmtId="2" fontId="13" fillId="0" borderId="0" xfId="0" applyNumberFormat="1" applyFont="1" applyAlignment="1">
      <alignment horizontal="center" wrapText="1"/>
    </xf>
    <xf numFmtId="0" fontId="11" fillId="0" borderId="0" xfId="0" applyFont="1" applyBorder="1" applyAlignment="1">
      <alignment horizontal="center" wrapText="1"/>
    </xf>
    <xf numFmtId="0" fontId="11" fillId="0" borderId="21" xfId="0" applyFont="1" applyBorder="1" applyAlignment="1">
      <alignment horizontal="center" wrapText="1"/>
    </xf>
    <xf numFmtId="0" fontId="11" fillId="0" borderId="0" xfId="0" applyFont="1" applyBorder="1" applyAlignment="1">
      <alignment horizontal="right" wrapText="1"/>
    </xf>
    <xf numFmtId="0" fontId="11" fillId="2" borderId="14" xfId="0" applyFont="1" applyFill="1" applyBorder="1" applyAlignment="1">
      <alignment horizontal="center" wrapText="1"/>
    </xf>
    <xf numFmtId="0" fontId="11" fillId="2" borderId="26" xfId="0" applyFont="1" applyFill="1" applyBorder="1" applyAlignment="1">
      <alignment horizont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0" xfId="0" applyFont="1" applyAlignment="1">
      <alignment horizontal="center"/>
    </xf>
    <xf numFmtId="2" fontId="16" fillId="2" borderId="2" xfId="7" applyNumberFormat="1" applyFont="1" applyFill="1" applyBorder="1" applyAlignment="1">
      <alignment horizontal="center"/>
    </xf>
    <xf numFmtId="2" fontId="16" fillId="2" borderId="4" xfId="7" applyNumberFormat="1" applyFont="1" applyFill="1" applyBorder="1" applyAlignment="1">
      <alignment horizontal="center"/>
    </xf>
    <xf numFmtId="2" fontId="16" fillId="2" borderId="1" xfId="7" applyNumberFormat="1" applyFont="1" applyFill="1" applyBorder="1" applyAlignment="1">
      <alignment horizontal="center"/>
    </xf>
    <xf numFmtId="0" fontId="16" fillId="2" borderId="8" xfId="7" applyFont="1" applyFill="1" applyBorder="1" applyAlignment="1">
      <alignment horizontal="center" vertical="top" wrapText="1"/>
    </xf>
    <xf numFmtId="0" fontId="16" fillId="2" borderId="0" xfId="7" applyFont="1" applyFill="1" applyBorder="1" applyAlignment="1">
      <alignment horizontal="center" vertical="top" wrapText="1"/>
    </xf>
    <xf numFmtId="0" fontId="16" fillId="2" borderId="9" xfId="7" applyFont="1" applyFill="1" applyBorder="1" applyAlignment="1">
      <alignment horizontal="center" vertical="top" wrapText="1"/>
    </xf>
    <xf numFmtId="2" fontId="16" fillId="2" borderId="2" xfId="7" applyNumberFormat="1" applyFont="1" applyFill="1" applyBorder="1" applyAlignment="1">
      <alignment horizontal="center" vertical="center"/>
    </xf>
    <xf numFmtId="2" fontId="16" fillId="2" borderId="4" xfId="7" applyNumberFormat="1" applyFont="1" applyFill="1" applyBorder="1" applyAlignment="1">
      <alignment horizontal="center" vertical="center"/>
    </xf>
    <xf numFmtId="0" fontId="2" fillId="2" borderId="2" xfId="7" applyFont="1" applyFill="1" applyBorder="1" applyAlignment="1">
      <alignment horizontal="center" vertical="center" wrapText="1"/>
    </xf>
    <xf numFmtId="0" fontId="2" fillId="2" borderId="3" xfId="7" applyFont="1" applyFill="1" applyBorder="1" applyAlignment="1">
      <alignment horizontal="center" vertical="center" wrapText="1"/>
    </xf>
    <xf numFmtId="0" fontId="2" fillId="2" borderId="4" xfId="7" applyFont="1" applyFill="1" applyBorder="1" applyAlignment="1">
      <alignment horizontal="center" vertical="center" wrapText="1"/>
    </xf>
    <xf numFmtId="0" fontId="16" fillId="2" borderId="5" xfId="7" applyFont="1" applyFill="1" applyBorder="1" applyAlignment="1">
      <alignment horizontal="center"/>
    </xf>
    <xf numFmtId="0" fontId="16" fillId="2" borderId="6" xfId="7" applyFont="1" applyFill="1" applyBorder="1" applyAlignment="1">
      <alignment horizontal="center"/>
    </xf>
    <xf numFmtId="0" fontId="16" fillId="2" borderId="7" xfId="7" applyFont="1" applyFill="1" applyBorder="1" applyAlignment="1">
      <alignment horizontal="center"/>
    </xf>
    <xf numFmtId="0" fontId="16" fillId="2" borderId="35" xfId="7" applyFont="1" applyFill="1" applyBorder="1" applyAlignment="1">
      <alignment horizontal="center" wrapText="1"/>
    </xf>
    <xf numFmtId="0" fontId="36" fillId="2" borderId="10" xfId="7" applyFont="1" applyFill="1" applyBorder="1" applyAlignment="1">
      <alignment horizontal="right"/>
    </xf>
    <xf numFmtId="0" fontId="36" fillId="2" borderId="11" xfId="7" applyFont="1" applyFill="1" applyBorder="1" applyAlignment="1">
      <alignment horizontal="right"/>
    </xf>
    <xf numFmtId="0" fontId="36" fillId="2" borderId="11" xfId="7" applyFont="1" applyFill="1" applyBorder="1" applyAlignment="1">
      <alignment horizontal="left"/>
    </xf>
    <xf numFmtId="0" fontId="36" fillId="2" borderId="12" xfId="7" applyFont="1" applyFill="1" applyBorder="1" applyAlignment="1">
      <alignment horizontal="left"/>
    </xf>
    <xf numFmtId="0" fontId="36" fillId="2" borderId="13" xfId="7" applyFont="1" applyFill="1" applyBorder="1" applyAlignment="1">
      <alignment horizontal="center" vertical="center" wrapText="1"/>
    </xf>
    <xf numFmtId="0" fontId="36" fillId="2" borderId="14" xfId="7" applyFont="1" applyFill="1" applyBorder="1" applyAlignment="1">
      <alignment horizontal="center" vertical="center" wrapText="1"/>
    </xf>
    <xf numFmtId="0" fontId="36" fillId="2" borderId="15" xfId="7" applyFont="1" applyFill="1" applyBorder="1" applyAlignment="1">
      <alignment horizontal="center" vertical="center" wrapText="1"/>
    </xf>
    <xf numFmtId="0" fontId="36" fillId="2" borderId="8" xfId="7" applyFont="1" applyFill="1" applyBorder="1" applyAlignment="1">
      <alignment horizontal="left" vertical="top" wrapText="1"/>
    </xf>
    <xf numFmtId="0" fontId="36" fillId="2" borderId="0" xfId="7" applyFont="1" applyFill="1" applyBorder="1" applyAlignment="1">
      <alignment horizontal="left" vertical="top" wrapText="1"/>
    </xf>
    <xf numFmtId="0" fontId="36" fillId="2" borderId="9" xfId="7" applyFont="1" applyFill="1" applyBorder="1" applyAlignment="1">
      <alignment horizontal="left" vertical="top" wrapText="1"/>
    </xf>
    <xf numFmtId="0" fontId="36" fillId="2" borderId="8" xfId="7" applyFont="1" applyFill="1" applyBorder="1" applyAlignment="1">
      <alignment horizontal="justify" vertical="top" wrapText="1"/>
    </xf>
    <xf numFmtId="0" fontId="36" fillId="2" borderId="0" xfId="7" applyFont="1" applyFill="1" applyBorder="1" applyAlignment="1">
      <alignment horizontal="justify" vertical="top" wrapText="1"/>
    </xf>
    <xf numFmtId="0" fontId="36" fillId="2" borderId="9" xfId="7" applyFont="1" applyFill="1" applyBorder="1" applyAlignment="1">
      <alignment horizontal="justify" vertical="top" wrapText="1"/>
    </xf>
    <xf numFmtId="2" fontId="36" fillId="2" borderId="0" xfId="7" applyNumberFormat="1" applyFont="1" applyFill="1" applyBorder="1" applyAlignment="1">
      <alignment horizontal="left" vertical="center"/>
    </xf>
    <xf numFmtId="2" fontId="36" fillId="2" borderId="9" xfId="7" applyNumberFormat="1" applyFont="1" applyFill="1" applyBorder="1" applyAlignment="1">
      <alignment horizontal="left" vertical="center"/>
    </xf>
    <xf numFmtId="0" fontId="36" fillId="3" borderId="8" xfId="7" applyFont="1" applyFill="1" applyBorder="1" applyAlignment="1">
      <alignment horizontal="justify" vertical="top" wrapText="1"/>
    </xf>
    <xf numFmtId="0" fontId="36" fillId="3" borderId="0" xfId="7" applyFont="1" applyFill="1" applyBorder="1" applyAlignment="1">
      <alignment horizontal="justify" vertical="top"/>
    </xf>
    <xf numFmtId="0" fontId="36" fillId="3" borderId="9" xfId="7" applyFont="1" applyFill="1" applyBorder="1" applyAlignment="1">
      <alignment horizontal="justify" vertical="top"/>
    </xf>
    <xf numFmtId="0" fontId="36" fillId="2" borderId="0" xfId="7" applyFont="1" applyFill="1" applyBorder="1" applyAlignment="1">
      <alignment horizontal="justify" vertical="top"/>
    </xf>
    <xf numFmtId="0" fontId="36" fillId="2" borderId="9" xfId="7" applyFont="1" applyFill="1" applyBorder="1" applyAlignment="1">
      <alignment horizontal="justify" vertical="top"/>
    </xf>
    <xf numFmtId="2" fontId="36" fillId="2" borderId="0" xfId="7" applyNumberFormat="1" applyFont="1" applyFill="1" applyBorder="1" applyAlignment="1"/>
    <xf numFmtId="2" fontId="36" fillId="2" borderId="2" xfId="7" applyNumberFormat="1" applyFont="1" applyFill="1" applyBorder="1" applyAlignment="1">
      <alignment vertical="center"/>
    </xf>
    <xf numFmtId="2" fontId="36" fillId="2" borderId="4" xfId="7" applyNumberFormat="1" applyFont="1" applyFill="1" applyBorder="1" applyAlignment="1">
      <alignment vertical="center"/>
    </xf>
    <xf numFmtId="0" fontId="43" fillId="2" borderId="8" xfId="7" applyFont="1" applyFill="1" applyBorder="1" applyAlignment="1">
      <alignment horizontal="left" vertical="center"/>
    </xf>
    <xf numFmtId="0" fontId="43" fillId="2" borderId="0" xfId="7" applyFont="1" applyFill="1" applyBorder="1" applyAlignment="1">
      <alignment horizontal="left" vertical="center"/>
    </xf>
    <xf numFmtId="0" fontId="43" fillId="2" borderId="9" xfId="7" applyFont="1" applyFill="1" applyBorder="1" applyAlignment="1">
      <alignment horizontal="left" vertical="center"/>
    </xf>
    <xf numFmtId="0" fontId="36" fillId="2" borderId="8" xfId="7" applyFont="1" applyFill="1" applyBorder="1" applyAlignment="1">
      <alignment horizontal="right"/>
    </xf>
    <xf numFmtId="0" fontId="36" fillId="2" borderId="0" xfId="7" applyFont="1" applyFill="1" applyBorder="1" applyAlignment="1">
      <alignment horizontal="right"/>
    </xf>
    <xf numFmtId="2" fontId="36" fillId="2" borderId="0" xfId="7" applyNumberFormat="1" applyFont="1" applyFill="1" applyBorder="1" applyAlignment="1">
      <alignment horizontal="center"/>
    </xf>
    <xf numFmtId="2" fontId="36" fillId="2" borderId="9" xfId="7" applyNumberFormat="1" applyFont="1" applyFill="1" applyBorder="1" applyAlignment="1">
      <alignment horizontal="center"/>
    </xf>
    <xf numFmtId="2" fontId="37" fillId="2" borderId="1" xfId="7" applyNumberFormat="1" applyFont="1" applyFill="1" applyBorder="1" applyAlignment="1">
      <alignment horizontal="center"/>
    </xf>
    <xf numFmtId="2" fontId="37" fillId="2" borderId="36" xfId="7" applyNumberFormat="1" applyFont="1" applyFill="1" applyBorder="1" applyAlignment="1">
      <alignment horizontal="center"/>
    </xf>
    <xf numFmtId="0" fontId="37" fillId="2" borderId="8" xfId="7" applyFont="1" applyFill="1" applyBorder="1" applyAlignment="1">
      <alignment horizontal="justify" vertical="top" wrapText="1"/>
    </xf>
    <xf numFmtId="0" fontId="37" fillId="2" borderId="0" xfId="7" applyFont="1" applyFill="1" applyBorder="1" applyAlignment="1">
      <alignment horizontal="justify" vertical="top"/>
    </xf>
    <xf numFmtId="0" fontId="37" fillId="2" borderId="9" xfId="7" applyFont="1" applyFill="1" applyBorder="1" applyAlignment="1">
      <alignment horizontal="justify" vertical="top"/>
    </xf>
    <xf numFmtId="0" fontId="36" fillId="2" borderId="0" xfId="7" applyFont="1" applyFill="1" applyBorder="1" applyAlignment="1">
      <alignment horizontal="center"/>
    </xf>
    <xf numFmtId="0" fontId="36" fillId="2" borderId="9" xfId="7" applyFont="1" applyFill="1" applyBorder="1" applyAlignment="1">
      <alignment horizontal="center"/>
    </xf>
    <xf numFmtId="0" fontId="37" fillId="2" borderId="16" xfId="7" applyFont="1" applyFill="1" applyBorder="1" applyAlignment="1">
      <alignment horizontal="left" vertical="center"/>
    </xf>
    <xf numFmtId="0" fontId="37" fillId="2" borderId="17" xfId="7" applyFont="1" applyFill="1" applyBorder="1" applyAlignment="1">
      <alignment horizontal="left" vertical="center"/>
    </xf>
    <xf numFmtId="0" fontId="37" fillId="2" borderId="18" xfId="7" applyFont="1" applyFill="1" applyBorder="1" applyAlignment="1">
      <alignment horizontal="left" vertical="center"/>
    </xf>
    <xf numFmtId="0" fontId="37" fillId="2" borderId="1" xfId="7" applyFont="1" applyFill="1" applyBorder="1" applyAlignment="1">
      <alignment horizontal="left" vertical="center" wrapText="1"/>
    </xf>
    <xf numFmtId="0" fontId="36" fillId="2" borderId="35" xfId="7" applyFont="1" applyFill="1" applyBorder="1" applyAlignment="1">
      <alignment horizontal="center"/>
    </xf>
    <xf numFmtId="0" fontId="36" fillId="2" borderId="1" xfId="7" applyFont="1" applyFill="1" applyBorder="1" applyAlignment="1">
      <alignment horizontal="center"/>
    </xf>
    <xf numFmtId="0" fontId="36" fillId="2" borderId="1" xfId="7" applyFont="1" applyFill="1" applyBorder="1" applyAlignment="1">
      <alignment vertical="center"/>
    </xf>
    <xf numFmtId="0" fontId="36" fillId="2" borderId="36" xfId="7" applyFont="1" applyFill="1" applyBorder="1" applyAlignment="1">
      <alignment vertical="center"/>
    </xf>
    <xf numFmtId="0" fontId="37" fillId="2" borderId="1" xfId="7" applyFont="1" applyFill="1" applyBorder="1" applyAlignment="1">
      <alignment horizontal="left"/>
    </xf>
    <xf numFmtId="0" fontId="42" fillId="2" borderId="2" xfId="5" applyFont="1" applyFill="1" applyBorder="1" applyAlignment="1">
      <alignment horizontal="left" wrapText="1"/>
    </xf>
    <xf numFmtId="0" fontId="42" fillId="2" borderId="3" xfId="5" applyFont="1" applyFill="1" applyBorder="1" applyAlignment="1">
      <alignment horizontal="left" wrapText="1"/>
    </xf>
    <xf numFmtId="0" fontId="42" fillId="2" borderId="4" xfId="5" applyFont="1" applyFill="1" applyBorder="1" applyAlignment="1">
      <alignment horizontal="left" wrapText="1"/>
    </xf>
    <xf numFmtId="0" fontId="42" fillId="2" borderId="2" xfId="5" applyFont="1" applyFill="1" applyBorder="1" applyAlignment="1">
      <alignment horizontal="left"/>
    </xf>
    <xf numFmtId="0" fontId="42" fillId="2" borderId="3" xfId="5" applyFont="1" applyFill="1" applyBorder="1" applyAlignment="1">
      <alignment horizontal="left"/>
    </xf>
    <xf numFmtId="0" fontId="42" fillId="2" borderId="4" xfId="5" applyFont="1" applyFill="1" applyBorder="1" applyAlignment="1">
      <alignment horizontal="left"/>
    </xf>
    <xf numFmtId="0" fontId="36" fillId="2" borderId="35" xfId="7" applyFont="1" applyFill="1" applyBorder="1" applyAlignment="1">
      <alignment horizontal="center" vertical="center" wrapText="1"/>
    </xf>
    <xf numFmtId="0" fontId="36" fillId="2" borderId="1" xfId="7" applyFont="1" applyFill="1" applyBorder="1" applyAlignment="1">
      <alignment horizontal="center" vertical="center"/>
    </xf>
    <xf numFmtId="0" fontId="36" fillId="2" borderId="32" xfId="7" applyFont="1" applyFill="1" applyBorder="1" applyAlignment="1">
      <alignment horizontal="center"/>
    </xf>
    <xf numFmtId="0" fontId="36" fillId="2" borderId="33" xfId="7" applyFont="1" applyFill="1" applyBorder="1" applyAlignment="1">
      <alignment horizontal="center"/>
    </xf>
    <xf numFmtId="0" fontId="36" fillId="2" borderId="34" xfId="7" applyFont="1" applyFill="1" applyBorder="1" applyAlignment="1">
      <alignment horizontal="center"/>
    </xf>
    <xf numFmtId="0" fontId="36" fillId="2" borderId="11" xfId="7" applyFont="1" applyFill="1" applyBorder="1" applyAlignment="1">
      <alignment horizontal="center"/>
    </xf>
    <xf numFmtId="0" fontId="36" fillId="2" borderId="12" xfId="7" applyFont="1" applyFill="1" applyBorder="1" applyAlignment="1">
      <alignment horizontal="center"/>
    </xf>
    <xf numFmtId="0" fontId="36" fillId="2" borderId="0" xfId="7" applyFont="1" applyFill="1" applyBorder="1" applyAlignment="1">
      <alignment horizontal="right" vertical="center" wrapText="1"/>
    </xf>
    <xf numFmtId="0" fontId="36" fillId="2" borderId="22" xfId="7" applyFont="1" applyFill="1" applyBorder="1" applyAlignment="1">
      <alignment horizontal="center" vertical="center"/>
    </xf>
    <xf numFmtId="0" fontId="36" fillId="2" borderId="23" xfId="7" applyFont="1" applyFill="1" applyBorder="1" applyAlignment="1">
      <alignment horizontal="center" vertical="center"/>
    </xf>
    <xf numFmtId="2" fontId="37" fillId="2" borderId="24" xfId="7" applyNumberFormat="1" applyFont="1" applyFill="1" applyBorder="1" applyAlignment="1">
      <alignment horizontal="center" vertical="center"/>
    </xf>
    <xf numFmtId="2" fontId="37" fillId="2" borderId="25" xfId="7" applyNumberFormat="1" applyFont="1" applyFill="1" applyBorder="1" applyAlignment="1">
      <alignment horizontal="center" vertical="center"/>
    </xf>
    <xf numFmtId="0" fontId="37" fillId="2" borderId="8" xfId="7" applyFont="1" applyFill="1" applyBorder="1" applyAlignment="1">
      <alignment horizontal="center"/>
    </xf>
    <xf numFmtId="0" fontId="37" fillId="2" borderId="0" xfId="7" applyFont="1" applyFill="1" applyBorder="1" applyAlignment="1">
      <alignment horizontal="center"/>
    </xf>
    <xf numFmtId="0" fontId="37" fillId="2" borderId="9" xfId="7" applyFont="1" applyFill="1" applyBorder="1" applyAlignment="1">
      <alignment horizontal="center"/>
    </xf>
    <xf numFmtId="0" fontId="37" fillId="2" borderId="8" xfId="7" applyFont="1" applyFill="1" applyBorder="1" applyAlignment="1">
      <alignment horizontal="left"/>
    </xf>
    <xf numFmtId="0" fontId="37" fillId="2" borderId="0" xfId="7" applyFont="1" applyFill="1" applyBorder="1" applyAlignment="1">
      <alignment horizontal="left"/>
    </xf>
    <xf numFmtId="0" fontId="36" fillId="2" borderId="5" xfId="7" applyFont="1" applyFill="1" applyBorder="1" applyAlignment="1">
      <alignment horizontal="center"/>
    </xf>
    <xf numFmtId="0" fontId="36" fillId="2" borderId="6" xfId="7" applyFont="1" applyFill="1" applyBorder="1" applyAlignment="1">
      <alignment horizontal="center"/>
    </xf>
    <xf numFmtId="0" fontId="36" fillId="2" borderId="7" xfId="7" applyFont="1" applyFill="1" applyBorder="1" applyAlignment="1">
      <alignment horizontal="center"/>
    </xf>
    <xf numFmtId="2" fontId="37" fillId="2" borderId="19" xfId="7" applyNumberFormat="1" applyFont="1" applyFill="1" applyBorder="1" applyAlignment="1">
      <alignment horizontal="center" vertical="center" wrapText="1"/>
    </xf>
    <xf numFmtId="2" fontId="37" fillId="2" borderId="20" xfId="7" applyNumberFormat="1" applyFont="1" applyFill="1" applyBorder="1" applyAlignment="1">
      <alignment horizontal="center" vertical="center" wrapText="1"/>
    </xf>
    <xf numFmtId="2" fontId="37" fillId="2" borderId="21" xfId="7" applyNumberFormat="1" applyFont="1" applyFill="1" applyBorder="1" applyAlignment="1">
      <alignment horizontal="center" vertical="center" wrapText="1"/>
    </xf>
    <xf numFmtId="2" fontId="37" fillId="2" borderId="40" xfId="7" applyNumberFormat="1" applyFont="1" applyFill="1" applyBorder="1" applyAlignment="1">
      <alignment horizontal="center" vertical="center" wrapText="1"/>
    </xf>
    <xf numFmtId="2" fontId="37" fillId="2" borderId="41" xfId="7" applyNumberFormat="1" applyFont="1" applyFill="1" applyBorder="1" applyAlignment="1">
      <alignment horizontal="center" vertical="center" wrapText="1"/>
    </xf>
    <xf numFmtId="2" fontId="37" fillId="2" borderId="42" xfId="7" applyNumberFormat="1" applyFont="1" applyFill="1" applyBorder="1" applyAlignment="1">
      <alignment horizontal="center" vertical="center" wrapText="1"/>
    </xf>
    <xf numFmtId="0" fontId="36" fillId="2" borderId="8" xfId="7" applyFont="1" applyFill="1" applyBorder="1" applyAlignment="1">
      <alignment horizontal="center"/>
    </xf>
    <xf numFmtId="0" fontId="36" fillId="2" borderId="35" xfId="7" applyFont="1" applyFill="1" applyBorder="1" applyAlignment="1">
      <alignment horizontal="center" wrapText="1"/>
    </xf>
  </cellXfs>
  <cellStyles count="8">
    <cellStyle name="Comma 2" xfId="2"/>
    <cellStyle name="Normal" xfId="0" builtinId="0"/>
    <cellStyle name="Normal 2" xfId="5"/>
    <cellStyle name="Normal 3" xfId="6"/>
    <cellStyle name="Normal_E&amp;I Estimate" xfId="7"/>
    <cellStyle name="Normal_Sheet1 2" xfId="1"/>
    <cellStyle name="Percent 2" xfId="3"/>
    <cellStyle name="Percent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6" name="WordArt 6" descr="Paper bag"/>
        <xdr:cNvSpPr>
          <a:spLocks noChangeArrowheads="1" noChangeShapeType="1" noTextEdit="1"/>
        </xdr:cNvSpPr>
      </xdr:nvSpPr>
      <xdr:spPr bwMode="auto">
        <a:xfrm>
          <a:off x="4933950" y="226409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209550</xdr:colOff>
      <xdr:row>46</xdr:row>
      <xdr:rowOff>85725</xdr:rowOff>
    </xdr:from>
    <xdr:to>
      <xdr:col>7</xdr:col>
      <xdr:colOff>57150</xdr:colOff>
      <xdr:row>48</xdr:row>
      <xdr:rowOff>0</xdr:rowOff>
    </xdr:to>
    <xdr:sp macro="" textlink="">
      <xdr:nvSpPr>
        <xdr:cNvPr id="7" name="WordArt 6" descr="Paper bag"/>
        <xdr:cNvSpPr>
          <a:spLocks noChangeArrowheads="1" noChangeShapeType="1" noTextEdit="1"/>
        </xdr:cNvSpPr>
      </xdr:nvSpPr>
      <xdr:spPr bwMode="auto">
        <a:xfrm>
          <a:off x="5360670" y="10586085"/>
          <a:ext cx="1371600" cy="31051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16" name="WordArt 6" descr="Paper bag"/>
        <xdr:cNvSpPr>
          <a:spLocks noChangeArrowheads="1" noChangeShapeType="1" noTextEdit="1"/>
        </xdr:cNvSpPr>
      </xdr:nvSpPr>
      <xdr:spPr bwMode="auto">
        <a:xfrm>
          <a:off x="4486275" y="29175075"/>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17" name="WordArt 6" descr="Paper bag"/>
        <xdr:cNvSpPr>
          <a:spLocks noChangeArrowheads="1" noChangeShapeType="1" noTextEdit="1"/>
        </xdr:cNvSpPr>
      </xdr:nvSpPr>
      <xdr:spPr bwMode="auto">
        <a:xfrm>
          <a:off x="542925" y="2918460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11" name="WordArt 6" descr="Paper bag"/>
        <xdr:cNvSpPr>
          <a:spLocks noChangeArrowheads="1" noChangeShapeType="1" noTextEdit="1"/>
        </xdr:cNvSpPr>
      </xdr:nvSpPr>
      <xdr:spPr bwMode="auto">
        <a:xfrm>
          <a:off x="5191125" y="31584900"/>
          <a:ext cx="13335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520065</xdr:colOff>
      <xdr:row>116</xdr:row>
      <xdr:rowOff>55245</xdr:rowOff>
    </xdr:from>
    <xdr:to>
      <xdr:col>0</xdr:col>
      <xdr:colOff>603885</xdr:colOff>
      <xdr:row>116</xdr:row>
      <xdr:rowOff>139065</xdr:rowOff>
    </xdr:to>
    <xdr:sp macro="" textlink="">
      <xdr:nvSpPr>
        <xdr:cNvPr id="49" name="Oval 42"/>
        <xdr:cNvSpPr>
          <a:spLocks noChangeArrowheads="1"/>
        </xdr:cNvSpPr>
      </xdr:nvSpPr>
      <xdr:spPr bwMode="auto">
        <a:xfrm>
          <a:off x="12226290" y="10504170"/>
          <a:ext cx="83820" cy="83820"/>
        </a:xfrm>
        <a:prstGeom prst="ellipse">
          <a:avLst/>
        </a:prstGeom>
        <a:solidFill>
          <a:srgbClr val="C0504D"/>
        </a:solidFill>
        <a:ln w="9525">
          <a:solidFill>
            <a:srgbClr val="000000"/>
          </a:solidFill>
          <a:round/>
          <a:headEnd/>
          <a:tailEnd/>
        </a:ln>
      </xdr:spPr>
    </xdr:sp>
    <xdr:clientData/>
  </xdr:twoCellAnchor>
  <xdr:twoCellAnchor>
    <xdr:from>
      <xdr:col>0</xdr:col>
      <xdr:colOff>541020</xdr:colOff>
      <xdr:row>117</xdr:row>
      <xdr:rowOff>129540</xdr:rowOff>
    </xdr:from>
    <xdr:to>
      <xdr:col>1</xdr:col>
      <xdr:colOff>15240</xdr:colOff>
      <xdr:row>118</xdr:row>
      <xdr:rowOff>45720</xdr:rowOff>
    </xdr:to>
    <xdr:sp macro="" textlink="">
      <xdr:nvSpPr>
        <xdr:cNvPr id="76" name="Oval 42"/>
        <xdr:cNvSpPr>
          <a:spLocks noChangeArrowheads="1"/>
        </xdr:cNvSpPr>
      </xdr:nvSpPr>
      <xdr:spPr bwMode="auto">
        <a:xfrm>
          <a:off x="12247245" y="10740390"/>
          <a:ext cx="83820" cy="78105"/>
        </a:xfrm>
        <a:prstGeom prst="ellipse">
          <a:avLst/>
        </a:prstGeom>
        <a:solidFill>
          <a:srgbClr val="C0504D"/>
        </a:solidFill>
        <a:ln w="9525">
          <a:solidFill>
            <a:srgbClr val="000000"/>
          </a:solidFill>
          <a:round/>
          <a:headEnd/>
          <a:tailEnd/>
        </a:ln>
      </xdr:spPr>
    </xdr:sp>
    <xdr:clientData/>
  </xdr:twoCellAnchor>
  <xdr:twoCellAnchor>
    <xdr:from>
      <xdr:col>0</xdr:col>
      <xdr:colOff>243840</xdr:colOff>
      <xdr:row>102</xdr:row>
      <xdr:rowOff>129540</xdr:rowOff>
    </xdr:from>
    <xdr:to>
      <xdr:col>0</xdr:col>
      <xdr:colOff>586740</xdr:colOff>
      <xdr:row>118</xdr:row>
      <xdr:rowOff>22860</xdr:rowOff>
    </xdr:to>
    <xdr:sp macro="" textlink="">
      <xdr:nvSpPr>
        <xdr:cNvPr id="344" name="Line 22"/>
        <xdr:cNvSpPr>
          <a:spLocks noChangeShapeType="1"/>
        </xdr:cNvSpPr>
      </xdr:nvSpPr>
      <xdr:spPr bwMode="auto">
        <a:xfrm flipH="1" flipV="1">
          <a:off x="11950065" y="8225790"/>
          <a:ext cx="342900" cy="2569845"/>
        </a:xfrm>
        <a:prstGeom prst="line">
          <a:avLst/>
        </a:prstGeom>
        <a:noFill/>
        <a:ln w="19050">
          <a:solidFill>
            <a:srgbClr val="00B050"/>
          </a:solidFill>
          <a:round/>
          <a:headEnd/>
          <a:tailEnd/>
        </a:ln>
      </xdr:spPr>
    </xdr:sp>
    <xdr:clientData/>
  </xdr:twoCellAnchor>
  <xdr:oneCellAnchor>
    <xdr:from>
      <xdr:col>0</xdr:col>
      <xdr:colOff>0</xdr:colOff>
      <xdr:row>109</xdr:row>
      <xdr:rowOff>0</xdr:rowOff>
    </xdr:from>
    <xdr:ext cx="76971" cy="211648"/>
    <xdr:sp macro="" textlink="">
      <xdr:nvSpPr>
        <xdr:cNvPr id="422" name="TextBox 421"/>
        <xdr:cNvSpPr txBox="1"/>
      </xdr:nvSpPr>
      <xdr:spPr>
        <a:xfrm>
          <a:off x="3413760" y="3886200"/>
          <a:ext cx="76971" cy="211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28</xdr:row>
      <xdr:rowOff>0</xdr:rowOff>
    </xdr:from>
    <xdr:ext cx="76971" cy="211648"/>
    <xdr:sp macro="" textlink="">
      <xdr:nvSpPr>
        <xdr:cNvPr id="543" name="TextBox 542"/>
        <xdr:cNvSpPr txBox="1"/>
      </xdr:nvSpPr>
      <xdr:spPr>
        <a:xfrm>
          <a:off x="2804160" y="16373475"/>
          <a:ext cx="76971" cy="211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9</xdr:col>
      <xdr:colOff>57150</xdr:colOff>
      <xdr:row>18</xdr:row>
      <xdr:rowOff>152399</xdr:rowOff>
    </xdr:from>
    <xdr:to>
      <xdr:col>11</xdr:col>
      <xdr:colOff>476250</xdr:colOff>
      <xdr:row>22</xdr:row>
      <xdr:rowOff>85724</xdr:rowOff>
    </xdr:to>
    <xdr:sp macro="" textlink="">
      <xdr:nvSpPr>
        <xdr:cNvPr id="560" name="Rectangle 559"/>
        <xdr:cNvSpPr/>
      </xdr:nvSpPr>
      <xdr:spPr>
        <a:xfrm>
          <a:off x="5543550" y="3095624"/>
          <a:ext cx="1638300" cy="581025"/>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Proposed LT Extension  with phase conversion</a:t>
          </a:r>
        </a:p>
      </xdr:txBody>
    </xdr:sp>
    <xdr:clientData/>
  </xdr:twoCellAnchor>
  <xdr:oneCellAnchor>
    <xdr:from>
      <xdr:col>5</xdr:col>
      <xdr:colOff>365760</xdr:colOff>
      <xdr:row>26</xdr:row>
      <xdr:rowOff>0</xdr:rowOff>
    </xdr:from>
    <xdr:ext cx="76971" cy="211648"/>
    <xdr:sp macro="" textlink="">
      <xdr:nvSpPr>
        <xdr:cNvPr id="176" name="TextBox 175"/>
        <xdr:cNvSpPr txBox="1"/>
      </xdr:nvSpPr>
      <xdr:spPr>
        <a:xfrm>
          <a:off x="2804160" y="4695825"/>
          <a:ext cx="76971" cy="211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2</xdr:col>
      <xdr:colOff>142875</xdr:colOff>
      <xdr:row>25</xdr:row>
      <xdr:rowOff>104775</xdr:rowOff>
    </xdr:from>
    <xdr:to>
      <xdr:col>2</xdr:col>
      <xdr:colOff>466725</xdr:colOff>
      <xdr:row>25</xdr:row>
      <xdr:rowOff>104775</xdr:rowOff>
    </xdr:to>
    <xdr:cxnSp macro="">
      <xdr:nvCxnSpPr>
        <xdr:cNvPr id="177" name="Straight Connector 176"/>
        <xdr:cNvCxnSpPr/>
      </xdr:nvCxnSpPr>
      <xdr:spPr>
        <a:xfrm>
          <a:off x="2581275" y="5124450"/>
          <a:ext cx="323850" cy="0"/>
        </a:xfrm>
        <a:prstGeom prst="line">
          <a:avLst/>
        </a:prstGeom>
        <a:ln>
          <a:solidFill>
            <a:sysClr val="windowText" lastClr="000000"/>
          </a:solidFill>
        </a:ln>
        <a:effectLst>
          <a:glow rad="139700">
            <a:schemeClr val="accent4">
              <a:satMod val="175000"/>
              <a:alpha val="40000"/>
            </a:schemeClr>
          </a:glo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209550</xdr:colOff>
      <xdr:row>26</xdr:row>
      <xdr:rowOff>28575</xdr:rowOff>
    </xdr:from>
    <xdr:to>
      <xdr:col>2</xdr:col>
      <xdr:colOff>361949</xdr:colOff>
      <xdr:row>27</xdr:row>
      <xdr:rowOff>0</xdr:rowOff>
    </xdr:to>
    <xdr:sp macro="" textlink="">
      <xdr:nvSpPr>
        <xdr:cNvPr id="178" name="Rounded Rectangle 177"/>
        <xdr:cNvSpPr/>
      </xdr:nvSpPr>
      <xdr:spPr>
        <a:xfrm>
          <a:off x="2647950" y="5210175"/>
          <a:ext cx="152399" cy="133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2</xdr:col>
      <xdr:colOff>142874</xdr:colOff>
      <xdr:row>27</xdr:row>
      <xdr:rowOff>91442</xdr:rowOff>
    </xdr:from>
    <xdr:to>
      <xdr:col>2</xdr:col>
      <xdr:colOff>411479</xdr:colOff>
      <xdr:row>27</xdr:row>
      <xdr:rowOff>91442</xdr:rowOff>
    </xdr:to>
    <xdr:sp macro="" textlink="">
      <xdr:nvSpPr>
        <xdr:cNvPr id="182" name="Line 22"/>
        <xdr:cNvSpPr>
          <a:spLocks noChangeShapeType="1"/>
        </xdr:cNvSpPr>
      </xdr:nvSpPr>
      <xdr:spPr bwMode="auto">
        <a:xfrm flipV="1">
          <a:off x="2581274" y="5434967"/>
          <a:ext cx="268605" cy="0"/>
        </a:xfrm>
        <a:prstGeom prst="line">
          <a:avLst/>
        </a:prstGeom>
        <a:noFill/>
        <a:ln w="12700">
          <a:solidFill>
            <a:srgbClr val="0070C0"/>
          </a:solidFill>
          <a:prstDash val="dash"/>
          <a:round/>
          <a:headEnd/>
          <a:tailEnd/>
        </a:ln>
      </xdr:spPr>
    </xdr:sp>
    <xdr:clientData/>
  </xdr:twoCellAnchor>
  <xdr:twoCellAnchor>
    <xdr:from>
      <xdr:col>2</xdr:col>
      <xdr:colOff>129539</xdr:colOff>
      <xdr:row>24</xdr:row>
      <xdr:rowOff>76197</xdr:rowOff>
    </xdr:from>
    <xdr:to>
      <xdr:col>2</xdr:col>
      <xdr:colOff>388619</xdr:colOff>
      <xdr:row>24</xdr:row>
      <xdr:rowOff>76197</xdr:rowOff>
    </xdr:to>
    <xdr:sp macro="" textlink="">
      <xdr:nvSpPr>
        <xdr:cNvPr id="183" name="Line 22"/>
        <xdr:cNvSpPr>
          <a:spLocks noChangeShapeType="1"/>
        </xdr:cNvSpPr>
      </xdr:nvSpPr>
      <xdr:spPr bwMode="auto">
        <a:xfrm flipH="1" flipV="1">
          <a:off x="2567939" y="4933947"/>
          <a:ext cx="259080" cy="0"/>
        </a:xfrm>
        <a:prstGeom prst="line">
          <a:avLst/>
        </a:prstGeom>
        <a:noFill/>
        <a:ln w="19050">
          <a:solidFill>
            <a:srgbClr val="0070C0"/>
          </a:solidFill>
          <a:prstDash val="sysDot"/>
          <a:round/>
          <a:headEnd/>
          <a:tailEnd/>
        </a:ln>
      </xdr:spPr>
    </xdr:sp>
    <xdr:clientData/>
  </xdr:twoCellAnchor>
  <xdr:twoCellAnchor>
    <xdr:from>
      <xdr:col>2</xdr:col>
      <xdr:colOff>213360</xdr:colOff>
      <xdr:row>28</xdr:row>
      <xdr:rowOff>30480</xdr:rowOff>
    </xdr:from>
    <xdr:to>
      <xdr:col>2</xdr:col>
      <xdr:colOff>358140</xdr:colOff>
      <xdr:row>29</xdr:row>
      <xdr:rowOff>7620</xdr:rowOff>
    </xdr:to>
    <xdr:grpSp>
      <xdr:nvGrpSpPr>
        <xdr:cNvPr id="184" name="Group 27"/>
        <xdr:cNvGrpSpPr>
          <a:grpSpLocks/>
        </xdr:cNvGrpSpPr>
      </xdr:nvGrpSpPr>
      <xdr:grpSpPr bwMode="auto">
        <a:xfrm>
          <a:off x="1432560" y="4678680"/>
          <a:ext cx="144780" cy="139065"/>
          <a:chOff x="351" y="508"/>
          <a:chExt cx="17" cy="15"/>
        </a:xfrm>
      </xdr:grpSpPr>
      <xdr:sp macro="" textlink="">
        <xdr:nvSpPr>
          <xdr:cNvPr id="185" name="Rectangle 28"/>
          <xdr:cNvSpPr>
            <a:spLocks noChangeArrowheads="1"/>
          </xdr:cNvSpPr>
        </xdr:nvSpPr>
        <xdr:spPr bwMode="auto">
          <a:xfrm>
            <a:off x="351" y="508"/>
            <a:ext cx="17" cy="15"/>
          </a:xfrm>
          <a:prstGeom prst="rect">
            <a:avLst/>
          </a:prstGeom>
          <a:solidFill>
            <a:srgbClr val="FFFFFF"/>
          </a:solidFill>
          <a:ln w="9525">
            <a:solidFill>
              <a:srgbClr val="000000"/>
            </a:solidFill>
            <a:miter lim="800000"/>
            <a:headEnd/>
            <a:tailEnd/>
          </a:ln>
        </xdr:spPr>
      </xdr:sp>
      <xdr:grpSp>
        <xdr:nvGrpSpPr>
          <xdr:cNvPr id="187" name="Group 29"/>
          <xdr:cNvGrpSpPr>
            <a:grpSpLocks/>
          </xdr:cNvGrpSpPr>
        </xdr:nvGrpSpPr>
        <xdr:grpSpPr bwMode="auto">
          <a:xfrm>
            <a:off x="352" y="508"/>
            <a:ext cx="15" cy="14"/>
            <a:chOff x="281" y="1568"/>
            <a:chExt cx="15" cy="14"/>
          </a:xfrm>
        </xdr:grpSpPr>
        <xdr:sp macro="" textlink="">
          <xdr:nvSpPr>
            <xdr:cNvPr id="188" name="Oval 30"/>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190" name="AutoShape 31"/>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grpSp>
    <xdr:clientData/>
  </xdr:twoCellAnchor>
  <xdr:twoCellAnchor>
    <xdr:from>
      <xdr:col>2</xdr:col>
      <xdr:colOff>276225</xdr:colOff>
      <xdr:row>29</xdr:row>
      <xdr:rowOff>38100</xdr:rowOff>
    </xdr:from>
    <xdr:to>
      <xdr:col>2</xdr:col>
      <xdr:colOff>401955</xdr:colOff>
      <xdr:row>30</xdr:row>
      <xdr:rowOff>0</xdr:rowOff>
    </xdr:to>
    <xdr:grpSp>
      <xdr:nvGrpSpPr>
        <xdr:cNvPr id="191" name="Group 92"/>
        <xdr:cNvGrpSpPr>
          <a:grpSpLocks/>
        </xdr:cNvGrpSpPr>
      </xdr:nvGrpSpPr>
      <xdr:grpSpPr bwMode="auto">
        <a:xfrm>
          <a:off x="1495425" y="4848225"/>
          <a:ext cx="125730" cy="123825"/>
          <a:chOff x="281" y="1568"/>
          <a:chExt cx="15" cy="14"/>
        </a:xfrm>
      </xdr:grpSpPr>
      <xdr:sp macro="" textlink="">
        <xdr:nvSpPr>
          <xdr:cNvPr id="192" name="Oval 93"/>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194" name="AutoShape 34"/>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clientData/>
  </xdr:twoCellAnchor>
  <xdr:twoCellAnchor>
    <xdr:from>
      <xdr:col>2</xdr:col>
      <xdr:colOff>257175</xdr:colOff>
      <xdr:row>30</xdr:row>
      <xdr:rowOff>28576</xdr:rowOff>
    </xdr:from>
    <xdr:to>
      <xdr:col>2</xdr:col>
      <xdr:colOff>409575</xdr:colOff>
      <xdr:row>31</xdr:row>
      <xdr:rowOff>19051</xdr:rowOff>
    </xdr:to>
    <xdr:sp macro="" textlink="">
      <xdr:nvSpPr>
        <xdr:cNvPr id="195" name="Oval 194"/>
        <xdr:cNvSpPr/>
      </xdr:nvSpPr>
      <xdr:spPr>
        <a:xfrm>
          <a:off x="2695575" y="5857876"/>
          <a:ext cx="152400" cy="152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466725</xdr:colOff>
      <xdr:row>36</xdr:row>
      <xdr:rowOff>66675</xdr:rowOff>
    </xdr:from>
    <xdr:to>
      <xdr:col>3</xdr:col>
      <xdr:colOff>142875</xdr:colOff>
      <xdr:row>39</xdr:row>
      <xdr:rowOff>47625</xdr:rowOff>
    </xdr:to>
    <xdr:sp macro="" textlink="">
      <xdr:nvSpPr>
        <xdr:cNvPr id="232" name="WordArt 6" descr="Paper bag"/>
        <xdr:cNvSpPr>
          <a:spLocks noChangeArrowheads="1" noChangeShapeType="1" noTextEdit="1"/>
        </xdr:cNvSpPr>
      </xdr:nvSpPr>
      <xdr:spPr bwMode="auto">
        <a:xfrm>
          <a:off x="466725" y="6048375"/>
          <a:ext cx="1504950" cy="4667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8</xdr:col>
      <xdr:colOff>514350</xdr:colOff>
      <xdr:row>36</xdr:row>
      <xdr:rowOff>85725</xdr:rowOff>
    </xdr:from>
    <xdr:to>
      <xdr:col>11</xdr:col>
      <xdr:colOff>266700</xdr:colOff>
      <xdr:row>39</xdr:row>
      <xdr:rowOff>123823</xdr:rowOff>
    </xdr:to>
    <xdr:sp macro="" textlink="">
      <xdr:nvSpPr>
        <xdr:cNvPr id="237" name="WordArt 6" descr="Paper bag"/>
        <xdr:cNvSpPr>
          <a:spLocks noChangeArrowheads="1" noChangeShapeType="1" noTextEdit="1"/>
        </xdr:cNvSpPr>
      </xdr:nvSpPr>
      <xdr:spPr bwMode="auto">
        <a:xfrm>
          <a:off x="5391150" y="6067425"/>
          <a:ext cx="1581150" cy="523873"/>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 Executive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 Division, Virajpet</a:t>
          </a:r>
        </a:p>
      </xdr:txBody>
    </xdr:sp>
    <xdr:clientData/>
  </xdr:twoCellAnchor>
  <xdr:twoCellAnchor>
    <xdr:from>
      <xdr:col>2</xdr:col>
      <xdr:colOff>247650</xdr:colOff>
      <xdr:row>31</xdr:row>
      <xdr:rowOff>19050</xdr:rowOff>
    </xdr:from>
    <xdr:to>
      <xdr:col>2</xdr:col>
      <xdr:colOff>371475</xdr:colOff>
      <xdr:row>31</xdr:row>
      <xdr:rowOff>142875</xdr:rowOff>
    </xdr:to>
    <xdr:grpSp>
      <xdr:nvGrpSpPr>
        <xdr:cNvPr id="66" name="Group 24"/>
        <xdr:cNvGrpSpPr>
          <a:grpSpLocks/>
        </xdr:cNvGrpSpPr>
      </xdr:nvGrpSpPr>
      <xdr:grpSpPr bwMode="auto">
        <a:xfrm>
          <a:off x="1466850" y="5153025"/>
          <a:ext cx="123825" cy="123825"/>
          <a:chOff x="194" y="1626"/>
          <a:chExt cx="13" cy="12"/>
        </a:xfrm>
      </xdr:grpSpPr>
      <xdr:sp macro="" textlink="">
        <xdr:nvSpPr>
          <xdr:cNvPr id="67" name="Rectangle 25"/>
          <xdr:cNvSpPr>
            <a:spLocks noChangeArrowheads="1"/>
          </xdr:cNvSpPr>
        </xdr:nvSpPr>
        <xdr:spPr bwMode="auto">
          <a:xfrm>
            <a:off x="194" y="1626"/>
            <a:ext cx="13" cy="12"/>
          </a:xfrm>
          <a:prstGeom prst="rect">
            <a:avLst/>
          </a:prstGeom>
          <a:solidFill>
            <a:srgbClr val="FFFFFF"/>
          </a:solidFill>
          <a:ln w="9525">
            <a:solidFill>
              <a:srgbClr val="000000"/>
            </a:solidFill>
            <a:miter lim="800000"/>
            <a:headEnd/>
            <a:tailEnd/>
          </a:ln>
        </xdr:spPr>
      </xdr:sp>
      <xdr:sp macro="" textlink="">
        <xdr:nvSpPr>
          <xdr:cNvPr id="68" name="AutoShape 26"/>
          <xdr:cNvSpPr>
            <a:spLocks noChangeArrowheads="1"/>
          </xdr:cNvSpPr>
        </xdr:nvSpPr>
        <xdr:spPr bwMode="auto">
          <a:xfrm>
            <a:off x="195" y="1626"/>
            <a:ext cx="11" cy="11"/>
          </a:xfrm>
          <a:prstGeom prst="flowChartSummingJunction">
            <a:avLst/>
          </a:prstGeom>
          <a:solidFill>
            <a:srgbClr val="FFC000"/>
          </a:solidFill>
          <a:ln w="9525">
            <a:solidFill>
              <a:srgbClr val="000000"/>
            </a:solidFill>
            <a:round/>
            <a:headEnd/>
            <a:tailEnd/>
          </a:ln>
        </xdr:spPr>
      </xdr:sp>
    </xdr:grpSp>
    <xdr:clientData/>
  </xdr:twoCellAnchor>
  <xdr:twoCellAnchor>
    <xdr:from>
      <xdr:col>0</xdr:col>
      <xdr:colOff>399256</xdr:colOff>
      <xdr:row>3</xdr:row>
      <xdr:rowOff>143669</xdr:rowOff>
    </xdr:from>
    <xdr:to>
      <xdr:col>0</xdr:col>
      <xdr:colOff>400844</xdr:colOff>
      <xdr:row>16</xdr:row>
      <xdr:rowOff>29370</xdr:rowOff>
    </xdr:to>
    <xdr:cxnSp macro="">
      <xdr:nvCxnSpPr>
        <xdr:cNvPr id="70" name="Straight Connector 69"/>
        <xdr:cNvCxnSpPr/>
      </xdr:nvCxnSpPr>
      <xdr:spPr>
        <a:xfrm rot="5400000" flipH="1" flipV="1">
          <a:off x="-595313" y="1624013"/>
          <a:ext cx="1990726" cy="1588"/>
        </a:xfrm>
        <a:prstGeom prst="line">
          <a:avLst/>
        </a:prstGeom>
        <a:ln>
          <a:solidFill>
            <a:sysClr val="windowText" lastClr="000000"/>
          </a:solidFill>
        </a:ln>
        <a:effectLst>
          <a:glow rad="139700">
            <a:schemeClr val="accent4">
              <a:satMod val="175000"/>
              <a:alpha val="40000"/>
            </a:schemeClr>
          </a:glo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352425</xdr:colOff>
      <xdr:row>4</xdr:row>
      <xdr:rowOff>114300</xdr:rowOff>
    </xdr:from>
    <xdr:to>
      <xdr:col>0</xdr:col>
      <xdr:colOff>436245</xdr:colOff>
      <xdr:row>5</xdr:row>
      <xdr:rowOff>36195</xdr:rowOff>
    </xdr:to>
    <xdr:sp macro="" textlink="">
      <xdr:nvSpPr>
        <xdr:cNvPr id="71" name="Oval 42"/>
        <xdr:cNvSpPr>
          <a:spLocks noChangeArrowheads="1"/>
        </xdr:cNvSpPr>
      </xdr:nvSpPr>
      <xdr:spPr bwMode="auto">
        <a:xfrm>
          <a:off x="352425" y="762000"/>
          <a:ext cx="83820" cy="83820"/>
        </a:xfrm>
        <a:prstGeom prst="ellipse">
          <a:avLst/>
        </a:prstGeom>
        <a:solidFill>
          <a:srgbClr val="C0504D"/>
        </a:solidFill>
        <a:ln w="9525">
          <a:solidFill>
            <a:srgbClr val="000000"/>
          </a:solidFill>
          <a:round/>
          <a:headEnd/>
          <a:tailEnd/>
        </a:ln>
      </xdr:spPr>
    </xdr:sp>
    <xdr:clientData/>
  </xdr:twoCellAnchor>
  <xdr:twoCellAnchor>
    <xdr:from>
      <xdr:col>4</xdr:col>
      <xdr:colOff>323848</xdr:colOff>
      <xdr:row>5</xdr:row>
      <xdr:rowOff>123825</xdr:rowOff>
    </xdr:from>
    <xdr:to>
      <xdr:col>4</xdr:col>
      <xdr:colOff>466725</xdr:colOff>
      <xdr:row>11</xdr:row>
      <xdr:rowOff>121917</xdr:rowOff>
    </xdr:to>
    <xdr:sp macro="" textlink="">
      <xdr:nvSpPr>
        <xdr:cNvPr id="87" name="Line 6"/>
        <xdr:cNvSpPr>
          <a:spLocks noChangeShapeType="1"/>
        </xdr:cNvSpPr>
      </xdr:nvSpPr>
      <xdr:spPr bwMode="auto">
        <a:xfrm flipH="1">
          <a:off x="2762248" y="933450"/>
          <a:ext cx="142877" cy="969642"/>
        </a:xfrm>
        <a:prstGeom prst="line">
          <a:avLst/>
        </a:prstGeom>
        <a:noFill/>
        <a:ln w="9525">
          <a:solidFill>
            <a:srgbClr val="000000"/>
          </a:solidFill>
          <a:round/>
          <a:headEnd/>
          <a:tailEnd type="triangle" w="med" len="med"/>
        </a:ln>
      </xdr:spPr>
    </xdr:sp>
    <xdr:clientData/>
  </xdr:twoCellAnchor>
  <xdr:twoCellAnchor>
    <xdr:from>
      <xdr:col>3</xdr:col>
      <xdr:colOff>285750</xdr:colOff>
      <xdr:row>18</xdr:row>
      <xdr:rowOff>142875</xdr:rowOff>
    </xdr:from>
    <xdr:to>
      <xdr:col>7</xdr:col>
      <xdr:colOff>19050</xdr:colOff>
      <xdr:row>22</xdr:row>
      <xdr:rowOff>66675</xdr:rowOff>
    </xdr:to>
    <xdr:sp macro="" textlink="">
      <xdr:nvSpPr>
        <xdr:cNvPr id="88" name="Rectangle 87"/>
        <xdr:cNvSpPr/>
      </xdr:nvSpPr>
      <xdr:spPr>
        <a:xfrm>
          <a:off x="2114550" y="3086100"/>
          <a:ext cx="2171700" cy="5715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Proposed HT Extension</a:t>
          </a:r>
        </a:p>
      </xdr:txBody>
    </xdr:sp>
    <xdr:clientData/>
  </xdr:twoCellAnchor>
  <xdr:twoCellAnchor>
    <xdr:from>
      <xdr:col>2</xdr:col>
      <xdr:colOff>238125</xdr:colOff>
      <xdr:row>32</xdr:row>
      <xdr:rowOff>38100</xdr:rowOff>
    </xdr:from>
    <xdr:to>
      <xdr:col>2</xdr:col>
      <xdr:colOff>342900</xdr:colOff>
      <xdr:row>32</xdr:row>
      <xdr:rowOff>151606</xdr:rowOff>
    </xdr:to>
    <xdr:sp macro="" textlink="">
      <xdr:nvSpPr>
        <xdr:cNvPr id="90" name="AutoShape 26"/>
        <xdr:cNvSpPr>
          <a:spLocks noChangeArrowheads="1"/>
        </xdr:cNvSpPr>
      </xdr:nvSpPr>
      <xdr:spPr bwMode="auto">
        <a:xfrm>
          <a:off x="5114925" y="4848225"/>
          <a:ext cx="104775" cy="113506"/>
        </a:xfrm>
        <a:prstGeom prst="flowChartSummingJunction">
          <a:avLst/>
        </a:prstGeom>
        <a:solidFill>
          <a:srgbClr val="FFC000"/>
        </a:solidFill>
        <a:ln w="9525">
          <a:solidFill>
            <a:srgbClr val="000000"/>
          </a:solidFill>
          <a:round/>
          <a:headEnd/>
          <a:tailEnd/>
        </a:ln>
      </xdr:spPr>
    </xdr:sp>
    <xdr:clientData/>
  </xdr:twoCellAnchor>
  <xdr:twoCellAnchor>
    <xdr:from>
      <xdr:col>6</xdr:col>
      <xdr:colOff>600069</xdr:colOff>
      <xdr:row>10</xdr:row>
      <xdr:rowOff>66671</xdr:rowOff>
    </xdr:from>
    <xdr:to>
      <xdr:col>9</xdr:col>
      <xdr:colOff>371474</xdr:colOff>
      <xdr:row>18</xdr:row>
      <xdr:rowOff>152399</xdr:rowOff>
    </xdr:to>
    <xdr:sp macro="" textlink="">
      <xdr:nvSpPr>
        <xdr:cNvPr id="163" name="Line 6"/>
        <xdr:cNvSpPr>
          <a:spLocks noChangeShapeType="1"/>
        </xdr:cNvSpPr>
      </xdr:nvSpPr>
      <xdr:spPr bwMode="auto">
        <a:xfrm flipH="1" flipV="1">
          <a:off x="4257669" y="1685921"/>
          <a:ext cx="1600205" cy="1409703"/>
        </a:xfrm>
        <a:prstGeom prst="line">
          <a:avLst/>
        </a:prstGeom>
        <a:noFill/>
        <a:ln w="9525">
          <a:solidFill>
            <a:srgbClr val="000000"/>
          </a:solidFill>
          <a:round/>
          <a:headEnd/>
          <a:tailEnd type="triangle" w="med" len="med"/>
        </a:ln>
      </xdr:spPr>
    </xdr:sp>
    <xdr:clientData/>
  </xdr:twoCellAnchor>
  <xdr:twoCellAnchor>
    <xdr:from>
      <xdr:col>4</xdr:col>
      <xdr:colOff>238119</xdr:colOff>
      <xdr:row>13</xdr:row>
      <xdr:rowOff>93339</xdr:rowOff>
    </xdr:from>
    <xdr:to>
      <xdr:col>9</xdr:col>
      <xdr:colOff>47624</xdr:colOff>
      <xdr:row>20</xdr:row>
      <xdr:rowOff>123824</xdr:rowOff>
    </xdr:to>
    <xdr:sp macro="" textlink="">
      <xdr:nvSpPr>
        <xdr:cNvPr id="116" name="Line 6"/>
        <xdr:cNvSpPr>
          <a:spLocks noChangeShapeType="1"/>
        </xdr:cNvSpPr>
      </xdr:nvSpPr>
      <xdr:spPr bwMode="auto">
        <a:xfrm flipH="1" flipV="1">
          <a:off x="2676519" y="2198364"/>
          <a:ext cx="2857505" cy="1192535"/>
        </a:xfrm>
        <a:prstGeom prst="line">
          <a:avLst/>
        </a:prstGeom>
        <a:noFill/>
        <a:ln w="9525">
          <a:solidFill>
            <a:srgbClr val="000000"/>
          </a:solidFill>
          <a:round/>
          <a:headEnd/>
          <a:tailEnd type="triangle" w="med" len="med"/>
        </a:ln>
      </xdr:spPr>
    </xdr:sp>
    <xdr:clientData/>
  </xdr:twoCellAnchor>
  <xdr:twoCellAnchor>
    <xdr:from>
      <xdr:col>0</xdr:col>
      <xdr:colOff>361950</xdr:colOff>
      <xdr:row>9</xdr:row>
      <xdr:rowOff>133350</xdr:rowOff>
    </xdr:from>
    <xdr:to>
      <xdr:col>0</xdr:col>
      <xdr:colOff>445770</xdr:colOff>
      <xdr:row>10</xdr:row>
      <xdr:rowOff>55245</xdr:rowOff>
    </xdr:to>
    <xdr:sp macro="" textlink="">
      <xdr:nvSpPr>
        <xdr:cNvPr id="134" name="Oval 42"/>
        <xdr:cNvSpPr>
          <a:spLocks noChangeArrowheads="1"/>
        </xdr:cNvSpPr>
      </xdr:nvSpPr>
      <xdr:spPr bwMode="auto">
        <a:xfrm>
          <a:off x="361950" y="1590675"/>
          <a:ext cx="83820" cy="83820"/>
        </a:xfrm>
        <a:prstGeom prst="ellipse">
          <a:avLst/>
        </a:prstGeom>
        <a:solidFill>
          <a:srgbClr val="C0504D"/>
        </a:solidFill>
        <a:ln w="9525">
          <a:solidFill>
            <a:srgbClr val="000000"/>
          </a:solidFill>
          <a:round/>
          <a:headEnd/>
          <a:tailEnd/>
        </a:ln>
      </xdr:spPr>
    </xdr:sp>
    <xdr:clientData/>
  </xdr:twoCellAnchor>
  <xdr:twoCellAnchor>
    <xdr:from>
      <xdr:col>0</xdr:col>
      <xdr:colOff>342900</xdr:colOff>
      <xdr:row>12</xdr:row>
      <xdr:rowOff>114300</xdr:rowOff>
    </xdr:from>
    <xdr:to>
      <xdr:col>0</xdr:col>
      <xdr:colOff>426720</xdr:colOff>
      <xdr:row>13</xdr:row>
      <xdr:rowOff>36195</xdr:rowOff>
    </xdr:to>
    <xdr:sp macro="" textlink="">
      <xdr:nvSpPr>
        <xdr:cNvPr id="148" name="Oval 42"/>
        <xdr:cNvSpPr>
          <a:spLocks noChangeArrowheads="1"/>
        </xdr:cNvSpPr>
      </xdr:nvSpPr>
      <xdr:spPr bwMode="auto">
        <a:xfrm>
          <a:off x="342900" y="2057400"/>
          <a:ext cx="83820" cy="83820"/>
        </a:xfrm>
        <a:prstGeom prst="ellipse">
          <a:avLst/>
        </a:prstGeom>
        <a:solidFill>
          <a:srgbClr val="C0504D"/>
        </a:solidFill>
        <a:ln w="9525">
          <a:solidFill>
            <a:srgbClr val="000000"/>
          </a:solidFill>
          <a:round/>
          <a:headEnd/>
          <a:tailEnd/>
        </a:ln>
      </xdr:spPr>
    </xdr:sp>
    <xdr:clientData/>
  </xdr:twoCellAnchor>
  <xdr:twoCellAnchor>
    <xdr:from>
      <xdr:col>0</xdr:col>
      <xdr:colOff>342900</xdr:colOff>
      <xdr:row>7</xdr:row>
      <xdr:rowOff>19050</xdr:rowOff>
    </xdr:from>
    <xdr:to>
      <xdr:col>0</xdr:col>
      <xdr:colOff>426720</xdr:colOff>
      <xdr:row>7</xdr:row>
      <xdr:rowOff>102870</xdr:rowOff>
    </xdr:to>
    <xdr:sp macro="" textlink="">
      <xdr:nvSpPr>
        <xdr:cNvPr id="154" name="Oval 42"/>
        <xdr:cNvSpPr>
          <a:spLocks noChangeArrowheads="1"/>
        </xdr:cNvSpPr>
      </xdr:nvSpPr>
      <xdr:spPr bwMode="auto">
        <a:xfrm>
          <a:off x="342900" y="1152525"/>
          <a:ext cx="83820" cy="83820"/>
        </a:xfrm>
        <a:prstGeom prst="ellipse">
          <a:avLst/>
        </a:prstGeom>
        <a:solidFill>
          <a:srgbClr val="C0504D"/>
        </a:solidFill>
        <a:ln w="9525">
          <a:solidFill>
            <a:srgbClr val="000000"/>
          </a:solidFill>
          <a:round/>
          <a:headEnd/>
          <a:tailEnd/>
        </a:ln>
      </xdr:spPr>
    </xdr:sp>
    <xdr:clientData/>
  </xdr:twoCellAnchor>
  <xdr:twoCellAnchor>
    <xdr:from>
      <xdr:col>0</xdr:col>
      <xdr:colOff>384809</xdr:colOff>
      <xdr:row>7</xdr:row>
      <xdr:rowOff>59050</xdr:rowOff>
    </xdr:from>
    <xdr:to>
      <xdr:col>1</xdr:col>
      <xdr:colOff>171450</xdr:colOff>
      <xdr:row>7</xdr:row>
      <xdr:rowOff>104774</xdr:rowOff>
    </xdr:to>
    <xdr:sp macro="" textlink="">
      <xdr:nvSpPr>
        <xdr:cNvPr id="158" name="Line 22"/>
        <xdr:cNvSpPr>
          <a:spLocks noChangeShapeType="1"/>
        </xdr:cNvSpPr>
      </xdr:nvSpPr>
      <xdr:spPr bwMode="auto">
        <a:xfrm flipH="1" flipV="1">
          <a:off x="384809" y="1192525"/>
          <a:ext cx="396241" cy="45724"/>
        </a:xfrm>
        <a:prstGeom prst="line">
          <a:avLst/>
        </a:prstGeom>
        <a:noFill/>
        <a:ln w="12700">
          <a:solidFill>
            <a:srgbClr val="0070C0"/>
          </a:solidFill>
          <a:prstDash val="dash"/>
          <a:round/>
          <a:headEnd/>
          <a:tailEnd/>
        </a:ln>
      </xdr:spPr>
    </xdr:sp>
    <xdr:clientData/>
  </xdr:twoCellAnchor>
  <xdr:twoCellAnchor>
    <xdr:from>
      <xdr:col>3</xdr:col>
      <xdr:colOff>400050</xdr:colOff>
      <xdr:row>2</xdr:row>
      <xdr:rowOff>76200</xdr:rowOff>
    </xdr:from>
    <xdr:to>
      <xdr:col>7</xdr:col>
      <xdr:colOff>133350</xdr:colOff>
      <xdr:row>6</xdr:row>
      <xdr:rowOff>0</xdr:rowOff>
    </xdr:to>
    <xdr:sp macro="" textlink="">
      <xdr:nvSpPr>
        <xdr:cNvPr id="159" name="Rectangle 158"/>
        <xdr:cNvSpPr/>
      </xdr:nvSpPr>
      <xdr:spPr>
        <a:xfrm>
          <a:off x="2228850" y="400050"/>
          <a:ext cx="2171700" cy="5715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Proposed</a:t>
          </a:r>
          <a:r>
            <a:rPr lang="en-US" sz="1100" baseline="0"/>
            <a:t>  Additional  DTC </a:t>
          </a:r>
          <a:endParaRPr lang="en-US" sz="1100"/>
        </a:p>
      </xdr:txBody>
    </xdr:sp>
    <xdr:clientData/>
  </xdr:twoCellAnchor>
  <xdr:twoCellAnchor>
    <xdr:from>
      <xdr:col>0</xdr:col>
      <xdr:colOff>447675</xdr:colOff>
      <xdr:row>5</xdr:row>
      <xdr:rowOff>112395</xdr:rowOff>
    </xdr:from>
    <xdr:to>
      <xdr:col>1</xdr:col>
      <xdr:colOff>209549</xdr:colOff>
      <xdr:row>7</xdr:row>
      <xdr:rowOff>1905</xdr:rowOff>
    </xdr:to>
    <xdr:sp macro="" textlink="">
      <xdr:nvSpPr>
        <xdr:cNvPr id="166" name="TextBox 165"/>
        <xdr:cNvSpPr txBox="1"/>
      </xdr:nvSpPr>
      <xdr:spPr>
        <a:xfrm>
          <a:off x="447675" y="922020"/>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1</xdr:col>
      <xdr:colOff>401953</xdr:colOff>
      <xdr:row>12</xdr:row>
      <xdr:rowOff>116203</xdr:rowOff>
    </xdr:from>
    <xdr:to>
      <xdr:col>1</xdr:col>
      <xdr:colOff>495300</xdr:colOff>
      <xdr:row>13</xdr:row>
      <xdr:rowOff>142875</xdr:rowOff>
    </xdr:to>
    <xdr:sp macro="" textlink="">
      <xdr:nvSpPr>
        <xdr:cNvPr id="186" name="Line 6"/>
        <xdr:cNvSpPr>
          <a:spLocks noChangeShapeType="1"/>
        </xdr:cNvSpPr>
      </xdr:nvSpPr>
      <xdr:spPr bwMode="auto">
        <a:xfrm flipH="1" flipV="1">
          <a:off x="1011553" y="2059303"/>
          <a:ext cx="93347" cy="188597"/>
        </a:xfrm>
        <a:prstGeom prst="line">
          <a:avLst/>
        </a:prstGeom>
        <a:noFill/>
        <a:ln w="9525">
          <a:solidFill>
            <a:srgbClr val="000000"/>
          </a:solidFill>
          <a:round/>
          <a:headEnd/>
          <a:tailEnd type="triangle" w="med" len="med"/>
        </a:ln>
      </xdr:spPr>
    </xdr:sp>
    <xdr:clientData/>
  </xdr:twoCellAnchor>
  <xdr:twoCellAnchor>
    <xdr:from>
      <xdr:col>4</xdr:col>
      <xdr:colOff>203835</xdr:colOff>
      <xdr:row>11</xdr:row>
      <xdr:rowOff>97155</xdr:rowOff>
    </xdr:from>
    <xdr:to>
      <xdr:col>4</xdr:col>
      <xdr:colOff>356235</xdr:colOff>
      <xdr:row>12</xdr:row>
      <xdr:rowOff>87630</xdr:rowOff>
    </xdr:to>
    <xdr:sp macro="" textlink="">
      <xdr:nvSpPr>
        <xdr:cNvPr id="198" name="Oval 197"/>
        <xdr:cNvSpPr/>
      </xdr:nvSpPr>
      <xdr:spPr>
        <a:xfrm>
          <a:off x="2642235" y="1878330"/>
          <a:ext cx="152400" cy="152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xdr:col>
      <xdr:colOff>116202</xdr:colOff>
      <xdr:row>33</xdr:row>
      <xdr:rowOff>99060</xdr:rowOff>
    </xdr:from>
    <xdr:to>
      <xdr:col>2</xdr:col>
      <xdr:colOff>380999</xdr:colOff>
      <xdr:row>33</xdr:row>
      <xdr:rowOff>106680</xdr:rowOff>
    </xdr:to>
    <xdr:sp macro="" textlink="">
      <xdr:nvSpPr>
        <xdr:cNvPr id="199" name="Line 6"/>
        <xdr:cNvSpPr>
          <a:spLocks noChangeShapeType="1"/>
        </xdr:cNvSpPr>
      </xdr:nvSpPr>
      <xdr:spPr bwMode="auto">
        <a:xfrm flipH="1" flipV="1">
          <a:off x="1335402" y="5760720"/>
          <a:ext cx="264797" cy="7620"/>
        </a:xfrm>
        <a:prstGeom prst="line">
          <a:avLst/>
        </a:prstGeom>
        <a:noFill/>
        <a:ln w="9525">
          <a:solidFill>
            <a:srgbClr val="000000"/>
          </a:solidFill>
          <a:round/>
          <a:headEnd/>
          <a:tailEnd type="triangle" w="med" len="med"/>
        </a:ln>
      </xdr:spPr>
    </xdr:sp>
    <xdr:clientData/>
  </xdr:twoCellAnchor>
  <xdr:twoCellAnchor>
    <xdr:from>
      <xdr:col>1</xdr:col>
      <xdr:colOff>47625</xdr:colOff>
      <xdr:row>7</xdr:row>
      <xdr:rowOff>28575</xdr:rowOff>
    </xdr:from>
    <xdr:to>
      <xdr:col>1</xdr:col>
      <xdr:colOff>192405</xdr:colOff>
      <xdr:row>8</xdr:row>
      <xdr:rowOff>5715</xdr:rowOff>
    </xdr:to>
    <xdr:grpSp>
      <xdr:nvGrpSpPr>
        <xdr:cNvPr id="50" name="Group 27"/>
        <xdr:cNvGrpSpPr>
          <a:grpSpLocks/>
        </xdr:cNvGrpSpPr>
      </xdr:nvGrpSpPr>
      <xdr:grpSpPr bwMode="auto">
        <a:xfrm>
          <a:off x="657225" y="1162050"/>
          <a:ext cx="144780" cy="139065"/>
          <a:chOff x="351" y="508"/>
          <a:chExt cx="17" cy="15"/>
        </a:xfrm>
      </xdr:grpSpPr>
      <xdr:sp macro="" textlink="">
        <xdr:nvSpPr>
          <xdr:cNvPr id="51" name="Rectangle 28"/>
          <xdr:cNvSpPr>
            <a:spLocks noChangeArrowheads="1"/>
          </xdr:cNvSpPr>
        </xdr:nvSpPr>
        <xdr:spPr bwMode="auto">
          <a:xfrm>
            <a:off x="351" y="508"/>
            <a:ext cx="17" cy="15"/>
          </a:xfrm>
          <a:prstGeom prst="rect">
            <a:avLst/>
          </a:prstGeom>
          <a:solidFill>
            <a:srgbClr val="FFFFFF"/>
          </a:solidFill>
          <a:ln w="9525">
            <a:solidFill>
              <a:srgbClr val="000000"/>
            </a:solidFill>
            <a:miter lim="800000"/>
            <a:headEnd/>
            <a:tailEnd/>
          </a:ln>
        </xdr:spPr>
      </xdr:sp>
      <xdr:grpSp>
        <xdr:nvGrpSpPr>
          <xdr:cNvPr id="52" name="Group 29"/>
          <xdr:cNvGrpSpPr>
            <a:grpSpLocks/>
          </xdr:cNvGrpSpPr>
        </xdr:nvGrpSpPr>
        <xdr:grpSpPr bwMode="auto">
          <a:xfrm>
            <a:off x="352" y="508"/>
            <a:ext cx="15" cy="14"/>
            <a:chOff x="281" y="1568"/>
            <a:chExt cx="15" cy="14"/>
          </a:xfrm>
        </xdr:grpSpPr>
        <xdr:sp macro="" textlink="">
          <xdr:nvSpPr>
            <xdr:cNvPr id="53" name="Oval 30"/>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54" name="AutoShape 31"/>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grpSp>
    <xdr:clientData/>
  </xdr:twoCellAnchor>
  <xdr:twoCellAnchor>
    <xdr:from>
      <xdr:col>1</xdr:col>
      <xdr:colOff>114300</xdr:colOff>
      <xdr:row>7</xdr:row>
      <xdr:rowOff>85724</xdr:rowOff>
    </xdr:from>
    <xdr:to>
      <xdr:col>1</xdr:col>
      <xdr:colOff>361950</xdr:colOff>
      <xdr:row>11</xdr:row>
      <xdr:rowOff>114299</xdr:rowOff>
    </xdr:to>
    <xdr:sp macro="" textlink="">
      <xdr:nvSpPr>
        <xdr:cNvPr id="55" name="Line 22"/>
        <xdr:cNvSpPr>
          <a:spLocks noChangeShapeType="1"/>
        </xdr:cNvSpPr>
      </xdr:nvSpPr>
      <xdr:spPr bwMode="auto">
        <a:xfrm flipH="1" flipV="1">
          <a:off x="723900" y="1219199"/>
          <a:ext cx="247650" cy="676275"/>
        </a:xfrm>
        <a:prstGeom prst="line">
          <a:avLst/>
        </a:prstGeom>
        <a:noFill/>
        <a:ln w="12700">
          <a:solidFill>
            <a:srgbClr val="0070C0"/>
          </a:solidFill>
          <a:prstDash val="dash"/>
          <a:round/>
          <a:headEnd/>
          <a:tailEnd/>
        </a:ln>
      </xdr:spPr>
    </xdr:sp>
    <xdr:clientData/>
  </xdr:twoCellAnchor>
  <xdr:twoCellAnchor>
    <xdr:from>
      <xdr:col>1</xdr:col>
      <xdr:colOff>295275</xdr:colOff>
      <xdr:row>11</xdr:row>
      <xdr:rowOff>76200</xdr:rowOff>
    </xdr:from>
    <xdr:to>
      <xdr:col>1</xdr:col>
      <xdr:colOff>440055</xdr:colOff>
      <xdr:row>12</xdr:row>
      <xdr:rowOff>53340</xdr:rowOff>
    </xdr:to>
    <xdr:grpSp>
      <xdr:nvGrpSpPr>
        <xdr:cNvPr id="56" name="Group 27"/>
        <xdr:cNvGrpSpPr>
          <a:grpSpLocks/>
        </xdr:cNvGrpSpPr>
      </xdr:nvGrpSpPr>
      <xdr:grpSpPr bwMode="auto">
        <a:xfrm>
          <a:off x="904875" y="1857375"/>
          <a:ext cx="144780" cy="139065"/>
          <a:chOff x="351" y="508"/>
          <a:chExt cx="17" cy="15"/>
        </a:xfrm>
      </xdr:grpSpPr>
      <xdr:sp macro="" textlink="">
        <xdr:nvSpPr>
          <xdr:cNvPr id="57" name="Rectangle 28"/>
          <xdr:cNvSpPr>
            <a:spLocks noChangeArrowheads="1"/>
          </xdr:cNvSpPr>
        </xdr:nvSpPr>
        <xdr:spPr bwMode="auto">
          <a:xfrm>
            <a:off x="351" y="508"/>
            <a:ext cx="17" cy="15"/>
          </a:xfrm>
          <a:prstGeom prst="rect">
            <a:avLst/>
          </a:prstGeom>
          <a:solidFill>
            <a:srgbClr val="FFFFFF"/>
          </a:solidFill>
          <a:ln w="9525">
            <a:solidFill>
              <a:srgbClr val="000000"/>
            </a:solidFill>
            <a:miter lim="800000"/>
            <a:headEnd/>
            <a:tailEnd/>
          </a:ln>
        </xdr:spPr>
      </xdr:sp>
      <xdr:grpSp>
        <xdr:nvGrpSpPr>
          <xdr:cNvPr id="58" name="Group 29"/>
          <xdr:cNvGrpSpPr>
            <a:grpSpLocks/>
          </xdr:cNvGrpSpPr>
        </xdr:nvGrpSpPr>
        <xdr:grpSpPr bwMode="auto">
          <a:xfrm>
            <a:off x="352" y="508"/>
            <a:ext cx="15" cy="14"/>
            <a:chOff x="281" y="1568"/>
            <a:chExt cx="15" cy="14"/>
          </a:xfrm>
        </xdr:grpSpPr>
        <xdr:sp macro="" textlink="">
          <xdr:nvSpPr>
            <xdr:cNvPr id="59" name="Oval 30"/>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60" name="AutoShape 31"/>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grpSp>
    <xdr:clientData/>
  </xdr:twoCellAnchor>
  <xdr:twoCellAnchor>
    <xdr:from>
      <xdr:col>1</xdr:col>
      <xdr:colOff>180975</xdr:colOff>
      <xdr:row>9</xdr:row>
      <xdr:rowOff>76200</xdr:rowOff>
    </xdr:from>
    <xdr:to>
      <xdr:col>1</xdr:col>
      <xdr:colOff>306705</xdr:colOff>
      <xdr:row>10</xdr:row>
      <xdr:rowOff>38100</xdr:rowOff>
    </xdr:to>
    <xdr:grpSp>
      <xdr:nvGrpSpPr>
        <xdr:cNvPr id="61" name="Group 92"/>
        <xdr:cNvGrpSpPr>
          <a:grpSpLocks/>
        </xdr:cNvGrpSpPr>
      </xdr:nvGrpSpPr>
      <xdr:grpSpPr bwMode="auto">
        <a:xfrm>
          <a:off x="790575" y="1533525"/>
          <a:ext cx="125730" cy="123825"/>
          <a:chOff x="281" y="1568"/>
          <a:chExt cx="15" cy="14"/>
        </a:xfrm>
      </xdr:grpSpPr>
      <xdr:sp macro="" textlink="">
        <xdr:nvSpPr>
          <xdr:cNvPr id="62" name="Oval 93"/>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63" name="AutoShape 34"/>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clientData/>
  </xdr:twoCellAnchor>
  <xdr:twoCellAnchor>
    <xdr:from>
      <xdr:col>1</xdr:col>
      <xdr:colOff>342900</xdr:colOff>
      <xdr:row>11</xdr:row>
      <xdr:rowOff>152399</xdr:rowOff>
    </xdr:from>
    <xdr:to>
      <xdr:col>4</xdr:col>
      <xdr:colOff>190500</xdr:colOff>
      <xdr:row>11</xdr:row>
      <xdr:rowOff>152399</xdr:rowOff>
    </xdr:to>
    <xdr:sp macro="" textlink="">
      <xdr:nvSpPr>
        <xdr:cNvPr id="64" name="Line 22"/>
        <xdr:cNvSpPr>
          <a:spLocks noChangeShapeType="1"/>
        </xdr:cNvSpPr>
      </xdr:nvSpPr>
      <xdr:spPr bwMode="auto">
        <a:xfrm flipH="1" flipV="1">
          <a:off x="952500" y="1933574"/>
          <a:ext cx="1676400" cy="0"/>
        </a:xfrm>
        <a:prstGeom prst="line">
          <a:avLst/>
        </a:prstGeom>
        <a:noFill/>
        <a:ln w="12700">
          <a:solidFill>
            <a:srgbClr val="0070C0"/>
          </a:solidFill>
          <a:prstDash val="dash"/>
          <a:round/>
          <a:headEnd/>
          <a:tailEnd/>
        </a:ln>
      </xdr:spPr>
    </xdr:sp>
    <xdr:clientData/>
  </xdr:twoCellAnchor>
  <xdr:twoCellAnchor>
    <xdr:from>
      <xdr:col>2</xdr:col>
      <xdr:colOff>85725</xdr:colOff>
      <xdr:row>11</xdr:row>
      <xdr:rowOff>85725</xdr:rowOff>
    </xdr:from>
    <xdr:to>
      <xdr:col>2</xdr:col>
      <xdr:colOff>211455</xdr:colOff>
      <xdr:row>12</xdr:row>
      <xdr:rowOff>47625</xdr:rowOff>
    </xdr:to>
    <xdr:grpSp>
      <xdr:nvGrpSpPr>
        <xdr:cNvPr id="65" name="Group 92"/>
        <xdr:cNvGrpSpPr>
          <a:grpSpLocks/>
        </xdr:cNvGrpSpPr>
      </xdr:nvGrpSpPr>
      <xdr:grpSpPr bwMode="auto">
        <a:xfrm>
          <a:off x="1304925" y="1866900"/>
          <a:ext cx="125730" cy="123825"/>
          <a:chOff x="281" y="1568"/>
          <a:chExt cx="15" cy="14"/>
        </a:xfrm>
      </xdr:grpSpPr>
      <xdr:sp macro="" textlink="">
        <xdr:nvSpPr>
          <xdr:cNvPr id="69" name="Oval 93"/>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72" name="AutoShape 34"/>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clientData/>
  </xdr:twoCellAnchor>
  <xdr:twoCellAnchor>
    <xdr:from>
      <xdr:col>2</xdr:col>
      <xdr:colOff>409575</xdr:colOff>
      <xdr:row>11</xdr:row>
      <xdr:rowOff>85725</xdr:rowOff>
    </xdr:from>
    <xdr:to>
      <xdr:col>2</xdr:col>
      <xdr:colOff>535305</xdr:colOff>
      <xdr:row>12</xdr:row>
      <xdr:rowOff>47625</xdr:rowOff>
    </xdr:to>
    <xdr:grpSp>
      <xdr:nvGrpSpPr>
        <xdr:cNvPr id="73" name="Group 92"/>
        <xdr:cNvGrpSpPr>
          <a:grpSpLocks/>
        </xdr:cNvGrpSpPr>
      </xdr:nvGrpSpPr>
      <xdr:grpSpPr bwMode="auto">
        <a:xfrm>
          <a:off x="1628775" y="1866900"/>
          <a:ext cx="125730" cy="123825"/>
          <a:chOff x="281" y="1568"/>
          <a:chExt cx="15" cy="14"/>
        </a:xfrm>
      </xdr:grpSpPr>
      <xdr:sp macro="" textlink="">
        <xdr:nvSpPr>
          <xdr:cNvPr id="74" name="Oval 93"/>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75" name="AutoShape 34"/>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clientData/>
  </xdr:twoCellAnchor>
  <xdr:twoCellAnchor>
    <xdr:from>
      <xdr:col>3</xdr:col>
      <xdr:colOff>171450</xdr:colOff>
      <xdr:row>11</xdr:row>
      <xdr:rowOff>95250</xdr:rowOff>
    </xdr:from>
    <xdr:to>
      <xdr:col>3</xdr:col>
      <xdr:colOff>297180</xdr:colOff>
      <xdr:row>12</xdr:row>
      <xdr:rowOff>57150</xdr:rowOff>
    </xdr:to>
    <xdr:grpSp>
      <xdr:nvGrpSpPr>
        <xdr:cNvPr id="77" name="Group 92"/>
        <xdr:cNvGrpSpPr>
          <a:grpSpLocks/>
        </xdr:cNvGrpSpPr>
      </xdr:nvGrpSpPr>
      <xdr:grpSpPr bwMode="auto">
        <a:xfrm>
          <a:off x="2000250" y="1876425"/>
          <a:ext cx="125730" cy="123825"/>
          <a:chOff x="281" y="1568"/>
          <a:chExt cx="15" cy="14"/>
        </a:xfrm>
      </xdr:grpSpPr>
      <xdr:sp macro="" textlink="">
        <xdr:nvSpPr>
          <xdr:cNvPr id="78" name="Oval 93"/>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79" name="AutoShape 34"/>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clientData/>
  </xdr:twoCellAnchor>
  <xdr:twoCellAnchor>
    <xdr:from>
      <xdr:col>3</xdr:col>
      <xdr:colOff>504825</xdr:colOff>
      <xdr:row>11</xdr:row>
      <xdr:rowOff>95250</xdr:rowOff>
    </xdr:from>
    <xdr:to>
      <xdr:col>4</xdr:col>
      <xdr:colOff>20955</xdr:colOff>
      <xdr:row>12</xdr:row>
      <xdr:rowOff>57150</xdr:rowOff>
    </xdr:to>
    <xdr:grpSp>
      <xdr:nvGrpSpPr>
        <xdr:cNvPr id="80" name="Group 92"/>
        <xdr:cNvGrpSpPr>
          <a:grpSpLocks/>
        </xdr:cNvGrpSpPr>
      </xdr:nvGrpSpPr>
      <xdr:grpSpPr bwMode="auto">
        <a:xfrm>
          <a:off x="2333625" y="1876425"/>
          <a:ext cx="125730" cy="123825"/>
          <a:chOff x="281" y="1568"/>
          <a:chExt cx="15" cy="14"/>
        </a:xfrm>
      </xdr:grpSpPr>
      <xdr:sp macro="" textlink="">
        <xdr:nvSpPr>
          <xdr:cNvPr id="81" name="Oval 93"/>
          <xdr:cNvSpPr>
            <a:spLocks noChangeArrowheads="1"/>
          </xdr:cNvSpPr>
        </xdr:nvSpPr>
        <xdr:spPr bwMode="auto">
          <a:xfrm>
            <a:off x="281" y="1569"/>
            <a:ext cx="15" cy="13"/>
          </a:xfrm>
          <a:prstGeom prst="ellipse">
            <a:avLst/>
          </a:prstGeom>
          <a:solidFill>
            <a:srgbClr val="FFFFFF"/>
          </a:solidFill>
          <a:ln w="9525">
            <a:solidFill>
              <a:srgbClr val="000000"/>
            </a:solidFill>
            <a:round/>
            <a:headEnd/>
            <a:tailEnd/>
          </a:ln>
        </xdr:spPr>
      </xdr:sp>
      <xdr:sp macro="" textlink="">
        <xdr:nvSpPr>
          <xdr:cNvPr id="82" name="AutoShape 34"/>
          <xdr:cNvSpPr>
            <a:spLocks noChangeArrowheads="1"/>
          </xdr:cNvSpPr>
        </xdr:nvSpPr>
        <xdr:spPr bwMode="auto">
          <a:xfrm>
            <a:off x="282" y="1568"/>
            <a:ext cx="13" cy="13"/>
          </a:xfrm>
          <a:custGeom>
            <a:avLst/>
            <a:gdLst>
              <a:gd name="T0" fmla="*/ 7 w 13"/>
              <a:gd name="T1" fmla="*/ 0 h 13"/>
              <a:gd name="T2" fmla="*/ 0 w 13"/>
              <a:gd name="T3" fmla="*/ 5 h 13"/>
              <a:gd name="T4" fmla="*/ 2 w 13"/>
              <a:gd name="T5" fmla="*/ 13 h 13"/>
              <a:gd name="T6" fmla="*/ 11 w 13"/>
              <a:gd name="T7" fmla="*/ 13 h 13"/>
              <a:gd name="T8" fmla="*/ 13 w 13"/>
              <a:gd name="T9" fmla="*/ 5 h 13"/>
              <a:gd name="T10" fmla="*/ 17694720 60000 65536"/>
              <a:gd name="T11" fmla="*/ 11796480 60000 65536"/>
              <a:gd name="T12" fmla="*/ 5898240 60000 65536"/>
              <a:gd name="T13" fmla="*/ 5898240 60000 65536"/>
              <a:gd name="T14" fmla="*/ 0 60000 65536"/>
              <a:gd name="T15" fmla="*/ 4 w 13"/>
              <a:gd name="T16" fmla="*/ 5 h 13"/>
              <a:gd name="T17" fmla="*/ 9 w 13"/>
              <a:gd name="T18" fmla="*/ 10 h 13"/>
            </a:gdLst>
            <a:ahLst/>
            <a:cxnLst>
              <a:cxn ang="T10">
                <a:pos x="T0" y="T1"/>
              </a:cxn>
              <a:cxn ang="T11">
                <a:pos x="T2" y="T3"/>
              </a:cxn>
              <a:cxn ang="T12">
                <a:pos x="T4" y="T5"/>
              </a:cxn>
              <a:cxn ang="T13">
                <a:pos x="T6" y="T7"/>
              </a:cxn>
              <a:cxn ang="T14">
                <a:pos x="T8" y="T9"/>
              </a:cxn>
            </a:cxnLst>
            <a:rect l="T15" t="T16" r="T17" b="T18"/>
            <a:pathLst>
              <a:path w="13" h="13">
                <a:moveTo>
                  <a:pt x="0" y="5"/>
                </a:moveTo>
                <a:lnTo>
                  <a:pt x="5" y="5"/>
                </a:lnTo>
                <a:lnTo>
                  <a:pt x="7" y="0"/>
                </a:lnTo>
                <a:lnTo>
                  <a:pt x="8" y="5"/>
                </a:lnTo>
                <a:lnTo>
                  <a:pt x="13" y="5"/>
                </a:lnTo>
                <a:lnTo>
                  <a:pt x="9" y="8"/>
                </a:lnTo>
                <a:lnTo>
                  <a:pt x="11" y="13"/>
                </a:lnTo>
                <a:lnTo>
                  <a:pt x="7" y="10"/>
                </a:lnTo>
                <a:lnTo>
                  <a:pt x="2" y="13"/>
                </a:lnTo>
                <a:lnTo>
                  <a:pt x="4" y="8"/>
                </a:lnTo>
                <a:lnTo>
                  <a:pt x="0" y="5"/>
                </a:lnTo>
                <a:close/>
              </a:path>
            </a:pathLst>
          </a:custGeom>
          <a:solidFill>
            <a:srgbClr val="FFFF00"/>
          </a:solidFill>
          <a:ln w="9525">
            <a:solidFill>
              <a:srgbClr val="000000"/>
            </a:solidFill>
            <a:miter lim="800000"/>
            <a:headEnd/>
            <a:tailEnd/>
          </a:ln>
        </xdr:spPr>
      </xdr:sp>
    </xdr:grpSp>
    <xdr:clientData/>
  </xdr:twoCellAnchor>
  <xdr:twoCellAnchor>
    <xdr:from>
      <xdr:col>1</xdr:col>
      <xdr:colOff>257175</xdr:colOff>
      <xdr:row>8</xdr:row>
      <xdr:rowOff>28575</xdr:rowOff>
    </xdr:from>
    <xdr:to>
      <xdr:col>2</xdr:col>
      <xdr:colOff>19049</xdr:colOff>
      <xdr:row>9</xdr:row>
      <xdr:rowOff>80010</xdr:rowOff>
    </xdr:to>
    <xdr:sp macro="" textlink="">
      <xdr:nvSpPr>
        <xdr:cNvPr id="86" name="TextBox 85"/>
        <xdr:cNvSpPr txBox="1"/>
      </xdr:nvSpPr>
      <xdr:spPr>
        <a:xfrm>
          <a:off x="866775" y="132397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1</xdr:col>
      <xdr:colOff>400050</xdr:colOff>
      <xdr:row>10</xdr:row>
      <xdr:rowOff>0</xdr:rowOff>
    </xdr:from>
    <xdr:to>
      <xdr:col>2</xdr:col>
      <xdr:colOff>161924</xdr:colOff>
      <xdr:row>11</xdr:row>
      <xdr:rowOff>51435</xdr:rowOff>
    </xdr:to>
    <xdr:sp macro="" textlink="">
      <xdr:nvSpPr>
        <xdr:cNvPr id="89" name="TextBox 88"/>
        <xdr:cNvSpPr txBox="1"/>
      </xdr:nvSpPr>
      <xdr:spPr>
        <a:xfrm>
          <a:off x="1009650" y="1619250"/>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2</xdr:col>
      <xdr:colOff>142875</xdr:colOff>
      <xdr:row>10</xdr:row>
      <xdr:rowOff>9525</xdr:rowOff>
    </xdr:from>
    <xdr:to>
      <xdr:col>2</xdr:col>
      <xdr:colOff>514349</xdr:colOff>
      <xdr:row>11</xdr:row>
      <xdr:rowOff>60960</xdr:rowOff>
    </xdr:to>
    <xdr:sp macro="" textlink="">
      <xdr:nvSpPr>
        <xdr:cNvPr id="91" name="TextBox 90"/>
        <xdr:cNvSpPr txBox="1"/>
      </xdr:nvSpPr>
      <xdr:spPr>
        <a:xfrm>
          <a:off x="1362075" y="162877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2</xdr:col>
      <xdr:colOff>476250</xdr:colOff>
      <xdr:row>10</xdr:row>
      <xdr:rowOff>0</xdr:rowOff>
    </xdr:from>
    <xdr:to>
      <xdr:col>3</xdr:col>
      <xdr:colOff>238124</xdr:colOff>
      <xdr:row>11</xdr:row>
      <xdr:rowOff>51435</xdr:rowOff>
    </xdr:to>
    <xdr:sp macro="" textlink="">
      <xdr:nvSpPr>
        <xdr:cNvPr id="92" name="TextBox 91"/>
        <xdr:cNvSpPr txBox="1"/>
      </xdr:nvSpPr>
      <xdr:spPr>
        <a:xfrm>
          <a:off x="1695450" y="1619250"/>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3</xdr:col>
      <xdr:colOff>228600</xdr:colOff>
      <xdr:row>9</xdr:row>
      <xdr:rowOff>152400</xdr:rowOff>
    </xdr:from>
    <xdr:to>
      <xdr:col>3</xdr:col>
      <xdr:colOff>600074</xdr:colOff>
      <xdr:row>11</xdr:row>
      <xdr:rowOff>41910</xdr:rowOff>
    </xdr:to>
    <xdr:sp macro="" textlink="">
      <xdr:nvSpPr>
        <xdr:cNvPr id="93" name="TextBox 92"/>
        <xdr:cNvSpPr txBox="1"/>
      </xdr:nvSpPr>
      <xdr:spPr>
        <a:xfrm>
          <a:off x="2057400" y="160972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3</xdr:col>
      <xdr:colOff>533400</xdr:colOff>
      <xdr:row>10</xdr:row>
      <xdr:rowOff>9525</xdr:rowOff>
    </xdr:from>
    <xdr:to>
      <xdr:col>4</xdr:col>
      <xdr:colOff>295274</xdr:colOff>
      <xdr:row>11</xdr:row>
      <xdr:rowOff>60960</xdr:rowOff>
    </xdr:to>
    <xdr:sp macro="" textlink="">
      <xdr:nvSpPr>
        <xdr:cNvPr id="94" name="TextBox 93"/>
        <xdr:cNvSpPr txBox="1"/>
      </xdr:nvSpPr>
      <xdr:spPr>
        <a:xfrm>
          <a:off x="2362200" y="162877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6</xdr:col>
      <xdr:colOff>485775</xdr:colOff>
      <xdr:row>8</xdr:row>
      <xdr:rowOff>95250</xdr:rowOff>
    </xdr:from>
    <xdr:to>
      <xdr:col>7</xdr:col>
      <xdr:colOff>247649</xdr:colOff>
      <xdr:row>9</xdr:row>
      <xdr:rowOff>146685</xdr:rowOff>
    </xdr:to>
    <xdr:sp macro="" textlink="">
      <xdr:nvSpPr>
        <xdr:cNvPr id="95" name="TextBox 94"/>
        <xdr:cNvSpPr txBox="1"/>
      </xdr:nvSpPr>
      <xdr:spPr>
        <a:xfrm>
          <a:off x="4143375" y="1390650"/>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6</xdr:col>
      <xdr:colOff>180975</xdr:colOff>
      <xdr:row>8</xdr:row>
      <xdr:rowOff>123825</xdr:rowOff>
    </xdr:from>
    <xdr:to>
      <xdr:col>6</xdr:col>
      <xdr:colOff>552449</xdr:colOff>
      <xdr:row>10</xdr:row>
      <xdr:rowOff>13335</xdr:rowOff>
    </xdr:to>
    <xdr:sp macro="" textlink="">
      <xdr:nvSpPr>
        <xdr:cNvPr id="96" name="TextBox 95"/>
        <xdr:cNvSpPr txBox="1"/>
      </xdr:nvSpPr>
      <xdr:spPr>
        <a:xfrm>
          <a:off x="3838575" y="141922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5</xdr:col>
      <xdr:colOff>457200</xdr:colOff>
      <xdr:row>8</xdr:row>
      <xdr:rowOff>123825</xdr:rowOff>
    </xdr:from>
    <xdr:to>
      <xdr:col>6</xdr:col>
      <xdr:colOff>219074</xdr:colOff>
      <xdr:row>10</xdr:row>
      <xdr:rowOff>13335</xdr:rowOff>
    </xdr:to>
    <xdr:sp macro="" textlink="">
      <xdr:nvSpPr>
        <xdr:cNvPr id="97" name="TextBox 96"/>
        <xdr:cNvSpPr txBox="1"/>
      </xdr:nvSpPr>
      <xdr:spPr>
        <a:xfrm>
          <a:off x="3505200" y="141922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5</xdr:col>
      <xdr:colOff>152400</xdr:colOff>
      <xdr:row>8</xdr:row>
      <xdr:rowOff>95250</xdr:rowOff>
    </xdr:from>
    <xdr:to>
      <xdr:col>5</xdr:col>
      <xdr:colOff>523874</xdr:colOff>
      <xdr:row>9</xdr:row>
      <xdr:rowOff>146685</xdr:rowOff>
    </xdr:to>
    <xdr:sp macro="" textlink="">
      <xdr:nvSpPr>
        <xdr:cNvPr id="98" name="TextBox 97"/>
        <xdr:cNvSpPr txBox="1"/>
      </xdr:nvSpPr>
      <xdr:spPr>
        <a:xfrm>
          <a:off x="3200400" y="1390650"/>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4</xdr:col>
      <xdr:colOff>228599</xdr:colOff>
      <xdr:row>12</xdr:row>
      <xdr:rowOff>66675</xdr:rowOff>
    </xdr:from>
    <xdr:to>
      <xdr:col>4</xdr:col>
      <xdr:colOff>295274</xdr:colOff>
      <xdr:row>14</xdr:row>
      <xdr:rowOff>57150</xdr:rowOff>
    </xdr:to>
    <xdr:sp macro="" textlink="">
      <xdr:nvSpPr>
        <xdr:cNvPr id="99" name="Line 22"/>
        <xdr:cNvSpPr>
          <a:spLocks noChangeShapeType="1"/>
        </xdr:cNvSpPr>
      </xdr:nvSpPr>
      <xdr:spPr bwMode="auto">
        <a:xfrm flipH="1">
          <a:off x="2666999" y="2009775"/>
          <a:ext cx="66675" cy="314325"/>
        </a:xfrm>
        <a:prstGeom prst="line">
          <a:avLst/>
        </a:prstGeom>
        <a:noFill/>
        <a:ln w="19050">
          <a:solidFill>
            <a:srgbClr val="0070C0"/>
          </a:solidFill>
          <a:prstDash val="sysDot"/>
          <a:round/>
          <a:headEnd/>
          <a:tailEnd/>
        </a:ln>
      </xdr:spPr>
    </xdr:sp>
    <xdr:clientData/>
  </xdr:twoCellAnchor>
  <xdr:twoCellAnchor>
    <xdr:from>
      <xdr:col>3</xdr:col>
      <xdr:colOff>333375</xdr:colOff>
      <xdr:row>14</xdr:row>
      <xdr:rowOff>47626</xdr:rowOff>
    </xdr:from>
    <xdr:to>
      <xdr:col>4</xdr:col>
      <xdr:colOff>219076</xdr:colOff>
      <xdr:row>15</xdr:row>
      <xdr:rowOff>104775</xdr:rowOff>
    </xdr:to>
    <xdr:cxnSp macro="">
      <xdr:nvCxnSpPr>
        <xdr:cNvPr id="102" name="Straight Connector 101"/>
        <xdr:cNvCxnSpPr/>
      </xdr:nvCxnSpPr>
      <xdr:spPr>
        <a:xfrm flipV="1">
          <a:off x="2162175" y="2314576"/>
          <a:ext cx="495301" cy="2190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14</xdr:row>
      <xdr:rowOff>9525</xdr:rowOff>
    </xdr:from>
    <xdr:to>
      <xdr:col>4</xdr:col>
      <xdr:colOff>264795</xdr:colOff>
      <xdr:row>14</xdr:row>
      <xdr:rowOff>93345</xdr:rowOff>
    </xdr:to>
    <xdr:sp macro="" textlink="">
      <xdr:nvSpPr>
        <xdr:cNvPr id="105" name="Oval 42"/>
        <xdr:cNvSpPr>
          <a:spLocks noChangeArrowheads="1"/>
        </xdr:cNvSpPr>
      </xdr:nvSpPr>
      <xdr:spPr bwMode="auto">
        <a:xfrm>
          <a:off x="2619375" y="2276475"/>
          <a:ext cx="83820" cy="83820"/>
        </a:xfrm>
        <a:prstGeom prst="ellipse">
          <a:avLst/>
        </a:prstGeom>
        <a:solidFill>
          <a:srgbClr val="C0504D"/>
        </a:solidFill>
        <a:ln w="9525">
          <a:solidFill>
            <a:srgbClr val="000000"/>
          </a:solidFill>
          <a:round/>
          <a:headEnd/>
          <a:tailEnd/>
        </a:ln>
      </xdr:spPr>
    </xdr:sp>
    <xdr:clientData/>
  </xdr:twoCellAnchor>
  <xdr:twoCellAnchor>
    <xdr:from>
      <xdr:col>3</xdr:col>
      <xdr:colOff>504825</xdr:colOff>
      <xdr:row>14</xdr:row>
      <xdr:rowOff>133350</xdr:rowOff>
    </xdr:from>
    <xdr:to>
      <xdr:col>3</xdr:col>
      <xdr:colOff>588645</xdr:colOff>
      <xdr:row>15</xdr:row>
      <xdr:rowOff>55245</xdr:rowOff>
    </xdr:to>
    <xdr:sp macro="" textlink="">
      <xdr:nvSpPr>
        <xdr:cNvPr id="106" name="Oval 42"/>
        <xdr:cNvSpPr>
          <a:spLocks noChangeArrowheads="1"/>
        </xdr:cNvSpPr>
      </xdr:nvSpPr>
      <xdr:spPr bwMode="auto">
        <a:xfrm>
          <a:off x="2333625" y="2400300"/>
          <a:ext cx="83820" cy="83820"/>
        </a:xfrm>
        <a:prstGeom prst="ellipse">
          <a:avLst/>
        </a:prstGeom>
        <a:solidFill>
          <a:srgbClr val="C0504D"/>
        </a:solidFill>
        <a:ln w="9525">
          <a:solidFill>
            <a:srgbClr val="000000"/>
          </a:solidFill>
          <a:round/>
          <a:headEnd/>
          <a:tailEnd/>
        </a:ln>
      </xdr:spPr>
    </xdr:sp>
    <xdr:clientData/>
  </xdr:twoCellAnchor>
  <xdr:twoCellAnchor>
    <xdr:from>
      <xdr:col>4</xdr:col>
      <xdr:colOff>485775</xdr:colOff>
      <xdr:row>10</xdr:row>
      <xdr:rowOff>47625</xdr:rowOff>
    </xdr:from>
    <xdr:to>
      <xdr:col>4</xdr:col>
      <xdr:colOff>569595</xdr:colOff>
      <xdr:row>10</xdr:row>
      <xdr:rowOff>131445</xdr:rowOff>
    </xdr:to>
    <xdr:sp macro="" textlink="">
      <xdr:nvSpPr>
        <xdr:cNvPr id="107" name="Oval 42"/>
        <xdr:cNvSpPr>
          <a:spLocks noChangeArrowheads="1"/>
        </xdr:cNvSpPr>
      </xdr:nvSpPr>
      <xdr:spPr bwMode="auto">
        <a:xfrm>
          <a:off x="2924175" y="1666875"/>
          <a:ext cx="83820" cy="83820"/>
        </a:xfrm>
        <a:prstGeom prst="ellipse">
          <a:avLst/>
        </a:prstGeom>
        <a:solidFill>
          <a:srgbClr val="C0504D"/>
        </a:solidFill>
        <a:ln w="9525">
          <a:solidFill>
            <a:srgbClr val="000000"/>
          </a:solidFill>
          <a:round/>
          <a:headEnd/>
          <a:tailEnd/>
        </a:ln>
      </xdr:spPr>
    </xdr:sp>
    <xdr:clientData/>
  </xdr:twoCellAnchor>
  <xdr:twoCellAnchor>
    <xdr:from>
      <xdr:col>5</xdr:col>
      <xdr:colOff>171450</xdr:colOff>
      <xdr:row>10</xdr:row>
      <xdr:rowOff>28575</xdr:rowOff>
    </xdr:from>
    <xdr:to>
      <xdr:col>5</xdr:col>
      <xdr:colOff>255270</xdr:colOff>
      <xdr:row>10</xdr:row>
      <xdr:rowOff>112395</xdr:rowOff>
    </xdr:to>
    <xdr:sp macro="" textlink="">
      <xdr:nvSpPr>
        <xdr:cNvPr id="108" name="Oval 42"/>
        <xdr:cNvSpPr>
          <a:spLocks noChangeArrowheads="1"/>
        </xdr:cNvSpPr>
      </xdr:nvSpPr>
      <xdr:spPr bwMode="auto">
        <a:xfrm>
          <a:off x="3219450" y="1647825"/>
          <a:ext cx="83820" cy="83820"/>
        </a:xfrm>
        <a:prstGeom prst="ellipse">
          <a:avLst/>
        </a:prstGeom>
        <a:solidFill>
          <a:srgbClr val="C0504D"/>
        </a:solidFill>
        <a:ln w="9525">
          <a:solidFill>
            <a:srgbClr val="000000"/>
          </a:solidFill>
          <a:round/>
          <a:headEnd/>
          <a:tailEnd/>
        </a:ln>
      </xdr:spPr>
    </xdr:sp>
    <xdr:clientData/>
  </xdr:twoCellAnchor>
  <xdr:twoCellAnchor>
    <xdr:from>
      <xdr:col>4</xdr:col>
      <xdr:colOff>533400</xdr:colOff>
      <xdr:row>10</xdr:row>
      <xdr:rowOff>66675</xdr:rowOff>
    </xdr:from>
    <xdr:to>
      <xdr:col>7</xdr:col>
      <xdr:colOff>180975</xdr:colOff>
      <xdr:row>10</xdr:row>
      <xdr:rowOff>95250</xdr:rowOff>
    </xdr:to>
    <xdr:cxnSp macro="">
      <xdr:nvCxnSpPr>
        <xdr:cNvPr id="109" name="Straight Connector 108"/>
        <xdr:cNvCxnSpPr/>
      </xdr:nvCxnSpPr>
      <xdr:spPr>
        <a:xfrm flipV="1">
          <a:off x="2971800" y="1685925"/>
          <a:ext cx="1476375"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276224</xdr:colOff>
      <xdr:row>10</xdr:row>
      <xdr:rowOff>85726</xdr:rowOff>
    </xdr:from>
    <xdr:to>
      <xdr:col>4</xdr:col>
      <xdr:colOff>533400</xdr:colOff>
      <xdr:row>11</xdr:row>
      <xdr:rowOff>152401</xdr:rowOff>
    </xdr:to>
    <xdr:sp macro="" textlink="">
      <xdr:nvSpPr>
        <xdr:cNvPr id="111" name="Line 22"/>
        <xdr:cNvSpPr>
          <a:spLocks noChangeShapeType="1"/>
        </xdr:cNvSpPr>
      </xdr:nvSpPr>
      <xdr:spPr bwMode="auto">
        <a:xfrm flipH="1">
          <a:off x="2714624" y="1704976"/>
          <a:ext cx="257176" cy="228600"/>
        </a:xfrm>
        <a:prstGeom prst="line">
          <a:avLst/>
        </a:prstGeom>
        <a:noFill/>
        <a:ln w="19050">
          <a:solidFill>
            <a:srgbClr val="0070C0"/>
          </a:solidFill>
          <a:prstDash val="sysDot"/>
          <a:round/>
          <a:headEnd/>
          <a:tailEnd/>
        </a:ln>
      </xdr:spPr>
    </xdr:sp>
    <xdr:clientData/>
  </xdr:twoCellAnchor>
  <xdr:twoCellAnchor>
    <xdr:from>
      <xdr:col>5</xdr:col>
      <xdr:colOff>466725</xdr:colOff>
      <xdr:row>10</xdr:row>
      <xdr:rowOff>47625</xdr:rowOff>
    </xdr:from>
    <xdr:to>
      <xdr:col>5</xdr:col>
      <xdr:colOff>550545</xdr:colOff>
      <xdr:row>10</xdr:row>
      <xdr:rowOff>131445</xdr:rowOff>
    </xdr:to>
    <xdr:sp macro="" textlink="">
      <xdr:nvSpPr>
        <xdr:cNvPr id="119" name="Oval 42"/>
        <xdr:cNvSpPr>
          <a:spLocks noChangeArrowheads="1"/>
        </xdr:cNvSpPr>
      </xdr:nvSpPr>
      <xdr:spPr bwMode="auto">
        <a:xfrm>
          <a:off x="3514725" y="1666875"/>
          <a:ext cx="83820" cy="83820"/>
        </a:xfrm>
        <a:prstGeom prst="ellipse">
          <a:avLst/>
        </a:prstGeom>
        <a:solidFill>
          <a:srgbClr val="C0504D"/>
        </a:solidFill>
        <a:ln w="9525">
          <a:solidFill>
            <a:srgbClr val="000000"/>
          </a:solidFill>
          <a:round/>
          <a:headEnd/>
          <a:tailEnd/>
        </a:ln>
      </xdr:spPr>
    </xdr:sp>
    <xdr:clientData/>
  </xdr:twoCellAnchor>
  <xdr:twoCellAnchor>
    <xdr:from>
      <xdr:col>6</xdr:col>
      <xdr:colOff>133350</xdr:colOff>
      <xdr:row>10</xdr:row>
      <xdr:rowOff>28575</xdr:rowOff>
    </xdr:from>
    <xdr:to>
      <xdr:col>6</xdr:col>
      <xdr:colOff>217170</xdr:colOff>
      <xdr:row>10</xdr:row>
      <xdr:rowOff>112395</xdr:rowOff>
    </xdr:to>
    <xdr:sp macro="" textlink="">
      <xdr:nvSpPr>
        <xdr:cNvPr id="120" name="Oval 42"/>
        <xdr:cNvSpPr>
          <a:spLocks noChangeArrowheads="1"/>
        </xdr:cNvSpPr>
      </xdr:nvSpPr>
      <xdr:spPr bwMode="auto">
        <a:xfrm>
          <a:off x="3790950" y="1647825"/>
          <a:ext cx="83820" cy="83820"/>
        </a:xfrm>
        <a:prstGeom prst="ellipse">
          <a:avLst/>
        </a:prstGeom>
        <a:solidFill>
          <a:srgbClr val="C0504D"/>
        </a:solidFill>
        <a:ln w="9525">
          <a:solidFill>
            <a:srgbClr val="000000"/>
          </a:solidFill>
          <a:round/>
          <a:headEnd/>
          <a:tailEnd/>
        </a:ln>
      </xdr:spPr>
    </xdr:sp>
    <xdr:clientData/>
  </xdr:twoCellAnchor>
  <xdr:twoCellAnchor>
    <xdr:from>
      <xdr:col>6</xdr:col>
      <xdr:colOff>428625</xdr:colOff>
      <xdr:row>10</xdr:row>
      <xdr:rowOff>19050</xdr:rowOff>
    </xdr:from>
    <xdr:to>
      <xdr:col>6</xdr:col>
      <xdr:colOff>512445</xdr:colOff>
      <xdr:row>10</xdr:row>
      <xdr:rowOff>102870</xdr:rowOff>
    </xdr:to>
    <xdr:sp macro="" textlink="">
      <xdr:nvSpPr>
        <xdr:cNvPr id="121" name="Oval 42"/>
        <xdr:cNvSpPr>
          <a:spLocks noChangeArrowheads="1"/>
        </xdr:cNvSpPr>
      </xdr:nvSpPr>
      <xdr:spPr bwMode="auto">
        <a:xfrm>
          <a:off x="4086225" y="1638300"/>
          <a:ext cx="83820" cy="83820"/>
        </a:xfrm>
        <a:prstGeom prst="ellipse">
          <a:avLst/>
        </a:prstGeom>
        <a:solidFill>
          <a:srgbClr val="C0504D"/>
        </a:solidFill>
        <a:ln w="9525">
          <a:solidFill>
            <a:srgbClr val="000000"/>
          </a:solidFill>
          <a:round/>
          <a:headEnd/>
          <a:tailEnd/>
        </a:ln>
      </xdr:spPr>
    </xdr:sp>
    <xdr:clientData/>
  </xdr:twoCellAnchor>
  <xdr:twoCellAnchor>
    <xdr:from>
      <xdr:col>7</xdr:col>
      <xdr:colOff>133350</xdr:colOff>
      <xdr:row>10</xdr:row>
      <xdr:rowOff>0</xdr:rowOff>
    </xdr:from>
    <xdr:to>
      <xdr:col>7</xdr:col>
      <xdr:colOff>217170</xdr:colOff>
      <xdr:row>10</xdr:row>
      <xdr:rowOff>83820</xdr:rowOff>
    </xdr:to>
    <xdr:sp macro="" textlink="">
      <xdr:nvSpPr>
        <xdr:cNvPr id="122" name="Oval 42"/>
        <xdr:cNvSpPr>
          <a:spLocks noChangeArrowheads="1"/>
        </xdr:cNvSpPr>
      </xdr:nvSpPr>
      <xdr:spPr bwMode="auto">
        <a:xfrm>
          <a:off x="4400550" y="1619250"/>
          <a:ext cx="83820" cy="83820"/>
        </a:xfrm>
        <a:prstGeom prst="ellipse">
          <a:avLst/>
        </a:prstGeom>
        <a:solidFill>
          <a:srgbClr val="C0504D"/>
        </a:solidFill>
        <a:ln w="9525">
          <a:solidFill>
            <a:srgbClr val="000000"/>
          </a:solidFill>
          <a:round/>
          <a:headEnd/>
          <a:tailEnd/>
        </a:ln>
      </xdr:spPr>
    </xdr:sp>
    <xdr:clientData/>
  </xdr:twoCellAnchor>
  <xdr:twoCellAnchor>
    <xdr:from>
      <xdr:col>4</xdr:col>
      <xdr:colOff>514349</xdr:colOff>
      <xdr:row>10</xdr:row>
      <xdr:rowOff>30481</xdr:rowOff>
    </xdr:from>
    <xdr:to>
      <xdr:col>7</xdr:col>
      <xdr:colOff>219074</xdr:colOff>
      <xdr:row>10</xdr:row>
      <xdr:rowOff>76200</xdr:rowOff>
    </xdr:to>
    <xdr:sp macro="" textlink="">
      <xdr:nvSpPr>
        <xdr:cNvPr id="124" name="Line 22"/>
        <xdr:cNvSpPr>
          <a:spLocks noChangeShapeType="1"/>
        </xdr:cNvSpPr>
      </xdr:nvSpPr>
      <xdr:spPr bwMode="auto">
        <a:xfrm flipV="1">
          <a:off x="2952749" y="1649731"/>
          <a:ext cx="1533525" cy="45719"/>
        </a:xfrm>
        <a:prstGeom prst="line">
          <a:avLst/>
        </a:prstGeom>
        <a:noFill/>
        <a:ln w="19050">
          <a:solidFill>
            <a:srgbClr val="0070C0"/>
          </a:solidFill>
          <a:prstDash val="sysDot"/>
          <a:round/>
          <a:headEnd/>
          <a:tailEnd/>
        </a:ln>
      </xdr:spPr>
    </xdr:sp>
    <xdr:clientData/>
  </xdr:twoCellAnchor>
  <xdr:twoCellAnchor>
    <xdr:from>
      <xdr:col>4</xdr:col>
      <xdr:colOff>400050</xdr:colOff>
      <xdr:row>11</xdr:row>
      <xdr:rowOff>38100</xdr:rowOff>
    </xdr:from>
    <xdr:to>
      <xdr:col>5</xdr:col>
      <xdr:colOff>161924</xdr:colOff>
      <xdr:row>12</xdr:row>
      <xdr:rowOff>89535</xdr:rowOff>
    </xdr:to>
    <xdr:sp macro="" textlink="">
      <xdr:nvSpPr>
        <xdr:cNvPr id="125" name="TextBox 124"/>
        <xdr:cNvSpPr txBox="1"/>
      </xdr:nvSpPr>
      <xdr:spPr>
        <a:xfrm>
          <a:off x="2838450" y="181927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4</xdr:col>
      <xdr:colOff>466725</xdr:colOff>
      <xdr:row>8</xdr:row>
      <xdr:rowOff>133350</xdr:rowOff>
    </xdr:from>
    <xdr:to>
      <xdr:col>5</xdr:col>
      <xdr:colOff>228599</xdr:colOff>
      <xdr:row>10</xdr:row>
      <xdr:rowOff>22860</xdr:rowOff>
    </xdr:to>
    <xdr:sp macro="" textlink="">
      <xdr:nvSpPr>
        <xdr:cNvPr id="126" name="TextBox 125"/>
        <xdr:cNvSpPr txBox="1"/>
      </xdr:nvSpPr>
      <xdr:spPr>
        <a:xfrm>
          <a:off x="2905125" y="1428750"/>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4</xdr:col>
      <xdr:colOff>381000</xdr:colOff>
      <xdr:row>12</xdr:row>
      <xdr:rowOff>85725</xdr:rowOff>
    </xdr:from>
    <xdr:to>
      <xdr:col>5</xdr:col>
      <xdr:colOff>142874</xdr:colOff>
      <xdr:row>13</xdr:row>
      <xdr:rowOff>137160</xdr:rowOff>
    </xdr:to>
    <xdr:sp macro="" textlink="">
      <xdr:nvSpPr>
        <xdr:cNvPr id="127" name="TextBox 126"/>
        <xdr:cNvSpPr txBox="1"/>
      </xdr:nvSpPr>
      <xdr:spPr>
        <a:xfrm>
          <a:off x="2819400" y="2028825"/>
          <a:ext cx="371474"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t>35m</a:t>
          </a:r>
        </a:p>
      </xdr:txBody>
    </xdr:sp>
    <xdr:clientData/>
  </xdr:twoCellAnchor>
  <xdr:twoCellAnchor>
    <xdr:from>
      <xdr:col>2</xdr:col>
      <xdr:colOff>323848</xdr:colOff>
      <xdr:row>11</xdr:row>
      <xdr:rowOff>152398</xdr:rowOff>
    </xdr:from>
    <xdr:to>
      <xdr:col>3</xdr:col>
      <xdr:colOff>419099</xdr:colOff>
      <xdr:row>18</xdr:row>
      <xdr:rowOff>133350</xdr:rowOff>
    </xdr:to>
    <xdr:sp macro="" textlink="">
      <xdr:nvSpPr>
        <xdr:cNvPr id="128" name="Line 6"/>
        <xdr:cNvSpPr>
          <a:spLocks noChangeShapeType="1"/>
        </xdr:cNvSpPr>
      </xdr:nvSpPr>
      <xdr:spPr bwMode="auto">
        <a:xfrm flipH="1" flipV="1">
          <a:off x="1543048" y="1933573"/>
          <a:ext cx="704851" cy="1143002"/>
        </a:xfrm>
        <a:prstGeom prst="line">
          <a:avLst/>
        </a:prstGeom>
        <a:noFill/>
        <a:ln w="9525">
          <a:solidFill>
            <a:srgbClr val="000000"/>
          </a:solidFill>
          <a:round/>
          <a:headEnd/>
          <a:tailEnd type="triangle" w="med" len="med"/>
        </a:ln>
      </xdr:spPr>
    </xdr:sp>
    <xdr:clientData/>
  </xdr:twoCellAnchor>
  <xdr:twoCellAnchor>
    <xdr:from>
      <xdr:col>0</xdr:col>
      <xdr:colOff>38099</xdr:colOff>
      <xdr:row>7</xdr:row>
      <xdr:rowOff>11430</xdr:rowOff>
    </xdr:from>
    <xdr:to>
      <xdr:col>0</xdr:col>
      <xdr:colOff>314324</xdr:colOff>
      <xdr:row>7</xdr:row>
      <xdr:rowOff>57149</xdr:rowOff>
    </xdr:to>
    <xdr:sp macro="" textlink="">
      <xdr:nvSpPr>
        <xdr:cNvPr id="129" name="Line 6"/>
        <xdr:cNvSpPr>
          <a:spLocks noChangeShapeType="1"/>
        </xdr:cNvSpPr>
      </xdr:nvSpPr>
      <xdr:spPr bwMode="auto">
        <a:xfrm>
          <a:off x="38099" y="1144905"/>
          <a:ext cx="276225" cy="45719"/>
        </a:xfrm>
        <a:prstGeom prst="line">
          <a:avLst/>
        </a:prstGeom>
        <a:noFill/>
        <a:ln w="9525">
          <a:solidFill>
            <a:srgbClr val="000000"/>
          </a:solidFill>
          <a:round/>
          <a:headEnd/>
          <a:tailEnd type="triangle" w="med" len="med"/>
        </a:ln>
      </xdr:spPr>
    </xdr:sp>
    <xdr:clientData/>
  </xdr:twoCellAnchor>
  <xdr:twoCellAnchor>
    <xdr:from>
      <xdr:col>1</xdr:col>
      <xdr:colOff>238124</xdr:colOff>
      <xdr:row>7</xdr:row>
      <xdr:rowOff>68580</xdr:rowOff>
    </xdr:from>
    <xdr:to>
      <xdr:col>1</xdr:col>
      <xdr:colOff>533399</xdr:colOff>
      <xdr:row>7</xdr:row>
      <xdr:rowOff>114299</xdr:rowOff>
    </xdr:to>
    <xdr:sp macro="" textlink="">
      <xdr:nvSpPr>
        <xdr:cNvPr id="130" name="Line 6"/>
        <xdr:cNvSpPr>
          <a:spLocks noChangeShapeType="1"/>
        </xdr:cNvSpPr>
      </xdr:nvSpPr>
      <xdr:spPr bwMode="auto">
        <a:xfrm flipH="1">
          <a:off x="847724" y="1202055"/>
          <a:ext cx="295275" cy="45719"/>
        </a:xfrm>
        <a:prstGeom prst="line">
          <a:avLst/>
        </a:prstGeom>
        <a:noFill/>
        <a:ln w="9525">
          <a:solidFill>
            <a:srgbClr val="000000"/>
          </a:solidFill>
          <a:round/>
          <a:headEnd/>
          <a:tailEnd type="triangle" w="med" len="med"/>
        </a:ln>
      </xdr:spPr>
    </xdr:sp>
    <xdr:clientData/>
  </xdr:twoCellAnchor>
  <xdr:twoCellAnchor>
    <xdr:from>
      <xdr:col>1</xdr:col>
      <xdr:colOff>68580</xdr:colOff>
      <xdr:row>5</xdr:row>
      <xdr:rowOff>95250</xdr:rowOff>
    </xdr:from>
    <xdr:to>
      <xdr:col>1</xdr:col>
      <xdr:colOff>114299</xdr:colOff>
      <xdr:row>7</xdr:row>
      <xdr:rowOff>0</xdr:rowOff>
    </xdr:to>
    <xdr:sp macro="" textlink="">
      <xdr:nvSpPr>
        <xdr:cNvPr id="131" name="Line 6"/>
        <xdr:cNvSpPr>
          <a:spLocks noChangeShapeType="1"/>
        </xdr:cNvSpPr>
      </xdr:nvSpPr>
      <xdr:spPr bwMode="auto">
        <a:xfrm>
          <a:off x="678180" y="904875"/>
          <a:ext cx="45719" cy="228600"/>
        </a:xfrm>
        <a:prstGeom prst="line">
          <a:avLst/>
        </a:prstGeom>
        <a:noFill/>
        <a:ln w="9525">
          <a:solidFill>
            <a:srgbClr val="000000"/>
          </a:solidFill>
          <a:round/>
          <a:headEnd/>
          <a:tailEnd type="triangle" w="med" len="med"/>
        </a:ln>
      </xdr:spPr>
    </xdr:sp>
    <xdr:clientData/>
  </xdr:twoCellAnchor>
  <xdr:twoCellAnchor>
    <xdr:from>
      <xdr:col>2</xdr:col>
      <xdr:colOff>561975</xdr:colOff>
      <xdr:row>12</xdr:row>
      <xdr:rowOff>38100</xdr:rowOff>
    </xdr:from>
    <xdr:to>
      <xdr:col>3</xdr:col>
      <xdr:colOff>45722</xdr:colOff>
      <xdr:row>13</xdr:row>
      <xdr:rowOff>64772</xdr:rowOff>
    </xdr:to>
    <xdr:sp macro="" textlink="">
      <xdr:nvSpPr>
        <xdr:cNvPr id="132" name="Line 6"/>
        <xdr:cNvSpPr>
          <a:spLocks noChangeShapeType="1"/>
        </xdr:cNvSpPr>
      </xdr:nvSpPr>
      <xdr:spPr bwMode="auto">
        <a:xfrm flipH="1" flipV="1">
          <a:off x="1781175" y="1981200"/>
          <a:ext cx="93347" cy="188597"/>
        </a:xfrm>
        <a:prstGeom prst="line">
          <a:avLst/>
        </a:prstGeom>
        <a:noFill/>
        <a:ln w="9525">
          <a:solidFill>
            <a:srgbClr val="000000"/>
          </a:solidFill>
          <a:round/>
          <a:headEnd/>
          <a:tailEnd type="triangle" w="med" len="med"/>
        </a:ln>
      </xdr:spPr>
    </xdr:sp>
    <xdr:clientData/>
  </xdr:twoCellAnchor>
  <xdr:twoCellAnchor>
    <xdr:from>
      <xdr:col>0</xdr:col>
      <xdr:colOff>123825</xdr:colOff>
      <xdr:row>20</xdr:row>
      <xdr:rowOff>28575</xdr:rowOff>
    </xdr:from>
    <xdr:to>
      <xdr:col>2</xdr:col>
      <xdr:colOff>200025</xdr:colOff>
      <xdr:row>23</xdr:row>
      <xdr:rowOff>114300</xdr:rowOff>
    </xdr:to>
    <xdr:sp macro="" textlink="">
      <xdr:nvSpPr>
        <xdr:cNvPr id="133" name="Rectangle 132"/>
        <xdr:cNvSpPr/>
      </xdr:nvSpPr>
      <xdr:spPr>
        <a:xfrm>
          <a:off x="123825" y="3295650"/>
          <a:ext cx="1295400" cy="5715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Existing PF-10 Pollibetta</a:t>
          </a:r>
          <a:r>
            <a:rPr lang="en-US" sz="1100" baseline="0"/>
            <a:t> feeder</a:t>
          </a:r>
          <a:endParaRPr lang="en-US" sz="1100"/>
        </a:p>
      </xdr:txBody>
    </xdr:sp>
    <xdr:clientData/>
  </xdr:twoCellAnchor>
  <xdr:twoCellAnchor>
    <xdr:from>
      <xdr:col>0</xdr:col>
      <xdr:colOff>400049</xdr:colOff>
      <xdr:row>14</xdr:row>
      <xdr:rowOff>85724</xdr:rowOff>
    </xdr:from>
    <xdr:to>
      <xdr:col>0</xdr:col>
      <xdr:colOff>600074</xdr:colOff>
      <xdr:row>20</xdr:row>
      <xdr:rowOff>9524</xdr:rowOff>
    </xdr:to>
    <xdr:sp macro="" textlink="">
      <xdr:nvSpPr>
        <xdr:cNvPr id="135" name="Line 6"/>
        <xdr:cNvSpPr>
          <a:spLocks noChangeShapeType="1"/>
        </xdr:cNvSpPr>
      </xdr:nvSpPr>
      <xdr:spPr bwMode="auto">
        <a:xfrm flipH="1" flipV="1">
          <a:off x="400049" y="2352674"/>
          <a:ext cx="200025" cy="923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365760</xdr:colOff>
      <xdr:row>2</xdr:row>
      <xdr:rowOff>0</xdr:rowOff>
    </xdr:from>
    <xdr:ext cx="76971" cy="211648"/>
    <xdr:sp macro="" textlink="">
      <xdr:nvSpPr>
        <xdr:cNvPr id="53" name="TextBox 52"/>
        <xdr:cNvSpPr txBox="1"/>
      </xdr:nvSpPr>
      <xdr:spPr>
        <a:xfrm>
          <a:off x="365760" y="1638300"/>
          <a:ext cx="76971" cy="211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11</xdr:col>
      <xdr:colOff>295275</xdr:colOff>
      <xdr:row>9</xdr:row>
      <xdr:rowOff>28576</xdr:rowOff>
    </xdr:from>
    <xdr:to>
      <xdr:col>11</xdr:col>
      <xdr:colOff>476250</xdr:colOff>
      <xdr:row>9</xdr:row>
      <xdr:rowOff>104776</xdr:rowOff>
    </xdr:to>
    <xdr:sp macro="" textlink="">
      <xdr:nvSpPr>
        <xdr:cNvPr id="92" name="Line 22"/>
        <xdr:cNvSpPr>
          <a:spLocks noChangeShapeType="1"/>
        </xdr:cNvSpPr>
      </xdr:nvSpPr>
      <xdr:spPr bwMode="auto">
        <a:xfrm flipV="1">
          <a:off x="7000875" y="7839076"/>
          <a:ext cx="180975" cy="76200"/>
        </a:xfrm>
        <a:prstGeom prst="line">
          <a:avLst/>
        </a:prstGeom>
        <a:noFill/>
        <a:ln w="12700">
          <a:solidFill>
            <a:srgbClr val="0070C0"/>
          </a:solidFill>
          <a:prstDash val="dash"/>
          <a:round/>
          <a:headEnd/>
          <a:tailEnd/>
        </a:ln>
      </xdr:spPr>
    </xdr:sp>
    <xdr:clientData/>
  </xdr:twoCellAnchor>
  <xdr:twoCellAnchor>
    <xdr:from>
      <xdr:col>10</xdr:col>
      <xdr:colOff>310515</xdr:colOff>
      <xdr:row>7</xdr:row>
      <xdr:rowOff>38100</xdr:rowOff>
    </xdr:from>
    <xdr:to>
      <xdr:col>10</xdr:col>
      <xdr:colOff>381000</xdr:colOff>
      <xdr:row>8</xdr:row>
      <xdr:rowOff>114299</xdr:rowOff>
    </xdr:to>
    <xdr:sp macro="" textlink="">
      <xdr:nvSpPr>
        <xdr:cNvPr id="120" name="Line 6"/>
        <xdr:cNvSpPr>
          <a:spLocks noChangeShapeType="1"/>
        </xdr:cNvSpPr>
      </xdr:nvSpPr>
      <xdr:spPr bwMode="auto">
        <a:xfrm flipH="1">
          <a:off x="6406515" y="7524750"/>
          <a:ext cx="70485" cy="238124"/>
        </a:xfrm>
        <a:prstGeom prst="line">
          <a:avLst/>
        </a:prstGeom>
        <a:noFill/>
        <a:ln w="9525">
          <a:solidFill>
            <a:srgbClr val="000000"/>
          </a:solidFill>
          <a:round/>
          <a:headEnd/>
          <a:tailEnd type="triangle" w="med" len="med"/>
        </a:ln>
      </xdr:spPr>
    </xdr:sp>
    <xdr:clientData/>
  </xdr:twoCellAnchor>
  <xdr:twoCellAnchor>
    <xdr:from>
      <xdr:col>9</xdr:col>
      <xdr:colOff>266700</xdr:colOff>
      <xdr:row>7</xdr:row>
      <xdr:rowOff>133348</xdr:rowOff>
    </xdr:from>
    <xdr:to>
      <xdr:col>9</xdr:col>
      <xdr:colOff>339088</xdr:colOff>
      <xdr:row>13</xdr:row>
      <xdr:rowOff>38099</xdr:rowOff>
    </xdr:to>
    <xdr:sp macro="" textlink="">
      <xdr:nvSpPr>
        <xdr:cNvPr id="132" name="Line 6"/>
        <xdr:cNvSpPr>
          <a:spLocks noChangeShapeType="1"/>
        </xdr:cNvSpPr>
      </xdr:nvSpPr>
      <xdr:spPr bwMode="auto">
        <a:xfrm flipV="1">
          <a:off x="5753100" y="7619998"/>
          <a:ext cx="72388" cy="876301"/>
        </a:xfrm>
        <a:prstGeom prst="line">
          <a:avLst/>
        </a:prstGeom>
        <a:noFill/>
        <a:ln w="9525">
          <a:solidFill>
            <a:srgbClr val="000000"/>
          </a:solidFill>
          <a:round/>
          <a:headEnd/>
          <a:tailEnd type="triangle" w="med" len="med"/>
        </a:ln>
      </xdr:spPr>
    </xdr:sp>
    <xdr:clientData/>
  </xdr:twoCellAnchor>
  <xdr:twoCellAnchor>
    <xdr:from>
      <xdr:col>1</xdr:col>
      <xdr:colOff>55245</xdr:colOff>
      <xdr:row>26</xdr:row>
      <xdr:rowOff>74295</xdr:rowOff>
    </xdr:from>
    <xdr:to>
      <xdr:col>1</xdr:col>
      <xdr:colOff>253365</xdr:colOff>
      <xdr:row>27</xdr:row>
      <xdr:rowOff>51435</xdr:rowOff>
    </xdr:to>
    <xdr:sp macro="" textlink="">
      <xdr:nvSpPr>
        <xdr:cNvPr id="133" name="Oval 132"/>
        <xdr:cNvSpPr/>
      </xdr:nvSpPr>
      <xdr:spPr>
        <a:xfrm>
          <a:off x="664845" y="4446270"/>
          <a:ext cx="198120" cy="139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106680</xdr:colOff>
      <xdr:row>29</xdr:row>
      <xdr:rowOff>87630</xdr:rowOff>
    </xdr:from>
    <xdr:to>
      <xdr:col>3</xdr:col>
      <xdr:colOff>190500</xdr:colOff>
      <xdr:row>30</xdr:row>
      <xdr:rowOff>9525</xdr:rowOff>
    </xdr:to>
    <xdr:sp macro="" textlink="">
      <xdr:nvSpPr>
        <xdr:cNvPr id="134" name="Oval 42"/>
        <xdr:cNvSpPr>
          <a:spLocks noChangeArrowheads="1"/>
        </xdr:cNvSpPr>
      </xdr:nvSpPr>
      <xdr:spPr bwMode="auto">
        <a:xfrm>
          <a:off x="1935480" y="4945380"/>
          <a:ext cx="83820" cy="83820"/>
        </a:xfrm>
        <a:prstGeom prst="ellipse">
          <a:avLst/>
        </a:prstGeom>
        <a:solidFill>
          <a:srgbClr val="C0504D"/>
        </a:solidFill>
        <a:ln w="9525">
          <a:solidFill>
            <a:srgbClr val="000000"/>
          </a:solidFill>
          <a:round/>
          <a:headEnd/>
          <a:tailEnd/>
        </a:ln>
      </xdr:spPr>
    </xdr:sp>
    <xdr:clientData/>
  </xdr:twoCellAnchor>
  <xdr:twoCellAnchor>
    <xdr:from>
      <xdr:col>5</xdr:col>
      <xdr:colOff>133350</xdr:colOff>
      <xdr:row>15</xdr:row>
      <xdr:rowOff>85726</xdr:rowOff>
    </xdr:from>
    <xdr:to>
      <xdr:col>7</xdr:col>
      <xdr:colOff>523874</xdr:colOff>
      <xdr:row>15</xdr:row>
      <xdr:rowOff>156210</xdr:rowOff>
    </xdr:to>
    <xdr:sp macro="" textlink="">
      <xdr:nvSpPr>
        <xdr:cNvPr id="135" name="Line 22"/>
        <xdr:cNvSpPr>
          <a:spLocks noChangeShapeType="1"/>
        </xdr:cNvSpPr>
      </xdr:nvSpPr>
      <xdr:spPr bwMode="auto">
        <a:xfrm>
          <a:off x="3181350" y="2676526"/>
          <a:ext cx="1609724" cy="70484"/>
        </a:xfrm>
        <a:prstGeom prst="line">
          <a:avLst/>
        </a:prstGeom>
        <a:noFill/>
        <a:ln w="19050">
          <a:solidFill>
            <a:srgbClr val="00B050"/>
          </a:solidFill>
          <a:round/>
          <a:headEnd/>
          <a:tailEnd/>
        </a:ln>
      </xdr:spPr>
    </xdr:sp>
    <xdr:clientData/>
  </xdr:twoCellAnchor>
  <xdr:twoCellAnchor>
    <xdr:from>
      <xdr:col>7</xdr:col>
      <xdr:colOff>417195</xdr:colOff>
      <xdr:row>39</xdr:row>
      <xdr:rowOff>0</xdr:rowOff>
    </xdr:from>
    <xdr:to>
      <xdr:col>7</xdr:col>
      <xdr:colOff>501015</xdr:colOff>
      <xdr:row>39</xdr:row>
      <xdr:rowOff>78105</xdr:rowOff>
    </xdr:to>
    <xdr:sp macro="" textlink="">
      <xdr:nvSpPr>
        <xdr:cNvPr id="136" name="Oval 42"/>
        <xdr:cNvSpPr>
          <a:spLocks noChangeArrowheads="1"/>
        </xdr:cNvSpPr>
      </xdr:nvSpPr>
      <xdr:spPr bwMode="auto">
        <a:xfrm>
          <a:off x="4684395" y="6477000"/>
          <a:ext cx="83820" cy="78105"/>
        </a:xfrm>
        <a:prstGeom prst="ellipse">
          <a:avLst/>
        </a:prstGeom>
        <a:solidFill>
          <a:srgbClr val="C0504D"/>
        </a:solidFill>
        <a:ln w="9525">
          <a:solidFill>
            <a:srgbClr val="000000"/>
          </a:solidFill>
          <a:round/>
          <a:headEnd/>
          <a:tailEnd/>
        </a:ln>
      </xdr:spPr>
    </xdr:sp>
    <xdr:clientData/>
  </xdr:twoCellAnchor>
  <xdr:twoCellAnchor>
    <xdr:from>
      <xdr:col>13</xdr:col>
      <xdr:colOff>85725</xdr:colOff>
      <xdr:row>42</xdr:row>
      <xdr:rowOff>91440</xdr:rowOff>
    </xdr:from>
    <xdr:to>
      <xdr:col>13</xdr:col>
      <xdr:colOff>169545</xdr:colOff>
      <xdr:row>43</xdr:row>
      <xdr:rowOff>13335</xdr:rowOff>
    </xdr:to>
    <xdr:sp macro="" textlink="">
      <xdr:nvSpPr>
        <xdr:cNvPr id="137" name="Oval 42"/>
        <xdr:cNvSpPr>
          <a:spLocks noChangeArrowheads="1"/>
        </xdr:cNvSpPr>
      </xdr:nvSpPr>
      <xdr:spPr bwMode="auto">
        <a:xfrm>
          <a:off x="8010525" y="7054215"/>
          <a:ext cx="83820" cy="83820"/>
        </a:xfrm>
        <a:prstGeom prst="ellipse">
          <a:avLst/>
        </a:prstGeom>
        <a:solidFill>
          <a:srgbClr val="C0504D"/>
        </a:solidFill>
        <a:ln w="9525">
          <a:solidFill>
            <a:srgbClr val="000000"/>
          </a:solidFill>
          <a:round/>
          <a:headEnd/>
          <a:tailEnd/>
        </a:ln>
      </xdr:spPr>
    </xdr:sp>
    <xdr:clientData/>
  </xdr:twoCellAnchor>
  <xdr:twoCellAnchor>
    <xdr:from>
      <xdr:col>2</xdr:col>
      <xdr:colOff>247650</xdr:colOff>
      <xdr:row>28</xdr:row>
      <xdr:rowOff>74295</xdr:rowOff>
    </xdr:from>
    <xdr:to>
      <xdr:col>2</xdr:col>
      <xdr:colOff>331470</xdr:colOff>
      <xdr:row>28</xdr:row>
      <xdr:rowOff>152400</xdr:rowOff>
    </xdr:to>
    <xdr:sp macro="" textlink="">
      <xdr:nvSpPr>
        <xdr:cNvPr id="138" name="Oval 42"/>
        <xdr:cNvSpPr>
          <a:spLocks noChangeArrowheads="1"/>
        </xdr:cNvSpPr>
      </xdr:nvSpPr>
      <xdr:spPr bwMode="auto">
        <a:xfrm>
          <a:off x="1466850" y="4770120"/>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116205</xdr:colOff>
      <xdr:row>30</xdr:row>
      <xdr:rowOff>160020</xdr:rowOff>
    </xdr:from>
    <xdr:to>
      <xdr:col>8</xdr:col>
      <xdr:colOff>200025</xdr:colOff>
      <xdr:row>31</xdr:row>
      <xdr:rowOff>81915</xdr:rowOff>
    </xdr:to>
    <xdr:sp macro="" textlink="">
      <xdr:nvSpPr>
        <xdr:cNvPr id="139" name="Oval 42"/>
        <xdr:cNvSpPr>
          <a:spLocks noChangeArrowheads="1"/>
        </xdr:cNvSpPr>
      </xdr:nvSpPr>
      <xdr:spPr bwMode="auto">
        <a:xfrm>
          <a:off x="4993005" y="5179695"/>
          <a:ext cx="83820" cy="83820"/>
        </a:xfrm>
        <a:prstGeom prst="ellipse">
          <a:avLst/>
        </a:prstGeom>
        <a:solidFill>
          <a:srgbClr val="C0504D"/>
        </a:solidFill>
        <a:ln w="9525">
          <a:solidFill>
            <a:srgbClr val="000000"/>
          </a:solidFill>
          <a:round/>
          <a:headEnd/>
          <a:tailEnd/>
        </a:ln>
      </xdr:spPr>
    </xdr:sp>
    <xdr:clientData/>
  </xdr:twoCellAnchor>
  <xdr:twoCellAnchor>
    <xdr:from>
      <xdr:col>8</xdr:col>
      <xdr:colOff>281940</xdr:colOff>
      <xdr:row>28</xdr:row>
      <xdr:rowOff>93345</xdr:rowOff>
    </xdr:from>
    <xdr:to>
      <xdr:col>8</xdr:col>
      <xdr:colOff>365760</xdr:colOff>
      <xdr:row>29</xdr:row>
      <xdr:rowOff>15240</xdr:rowOff>
    </xdr:to>
    <xdr:sp macro="" textlink="">
      <xdr:nvSpPr>
        <xdr:cNvPr id="140" name="Oval 42"/>
        <xdr:cNvSpPr>
          <a:spLocks noChangeArrowheads="1"/>
        </xdr:cNvSpPr>
      </xdr:nvSpPr>
      <xdr:spPr bwMode="auto">
        <a:xfrm>
          <a:off x="5158740" y="4789170"/>
          <a:ext cx="83820" cy="83820"/>
        </a:xfrm>
        <a:prstGeom prst="ellipse">
          <a:avLst/>
        </a:prstGeom>
        <a:solidFill>
          <a:srgbClr val="C0504D"/>
        </a:solidFill>
        <a:ln w="9525">
          <a:solidFill>
            <a:srgbClr val="000000"/>
          </a:solidFill>
          <a:round/>
          <a:headEnd/>
          <a:tailEnd/>
        </a:ln>
      </xdr:spPr>
    </xdr:sp>
    <xdr:clientData/>
  </xdr:twoCellAnchor>
  <xdr:twoCellAnchor>
    <xdr:from>
      <xdr:col>14</xdr:col>
      <xdr:colOff>30480</xdr:colOff>
      <xdr:row>43</xdr:row>
      <xdr:rowOff>32385</xdr:rowOff>
    </xdr:from>
    <xdr:to>
      <xdr:col>14</xdr:col>
      <xdr:colOff>114300</xdr:colOff>
      <xdr:row>43</xdr:row>
      <xdr:rowOff>116205</xdr:rowOff>
    </xdr:to>
    <xdr:sp macro="" textlink="">
      <xdr:nvSpPr>
        <xdr:cNvPr id="141" name="Oval 42"/>
        <xdr:cNvSpPr>
          <a:spLocks noChangeArrowheads="1"/>
        </xdr:cNvSpPr>
      </xdr:nvSpPr>
      <xdr:spPr bwMode="auto">
        <a:xfrm>
          <a:off x="8564880" y="7157085"/>
          <a:ext cx="83820" cy="83820"/>
        </a:xfrm>
        <a:prstGeom prst="ellipse">
          <a:avLst/>
        </a:prstGeom>
        <a:solidFill>
          <a:srgbClr val="C0504D"/>
        </a:solidFill>
        <a:ln w="9525">
          <a:solidFill>
            <a:srgbClr val="000000"/>
          </a:solidFill>
          <a:round/>
          <a:headEnd/>
          <a:tailEnd/>
        </a:ln>
      </xdr:spPr>
    </xdr:sp>
    <xdr:clientData/>
  </xdr:twoCellAnchor>
  <xdr:twoCellAnchor>
    <xdr:from>
      <xdr:col>13</xdr:col>
      <xdr:colOff>350520</xdr:colOff>
      <xdr:row>42</xdr:row>
      <xdr:rowOff>139065</xdr:rowOff>
    </xdr:from>
    <xdr:to>
      <xdr:col>13</xdr:col>
      <xdr:colOff>434340</xdr:colOff>
      <xdr:row>43</xdr:row>
      <xdr:rowOff>55245</xdr:rowOff>
    </xdr:to>
    <xdr:sp macro="" textlink="">
      <xdr:nvSpPr>
        <xdr:cNvPr id="142" name="Oval 42"/>
        <xdr:cNvSpPr>
          <a:spLocks noChangeArrowheads="1"/>
        </xdr:cNvSpPr>
      </xdr:nvSpPr>
      <xdr:spPr bwMode="auto">
        <a:xfrm>
          <a:off x="8275320" y="7101840"/>
          <a:ext cx="83820" cy="78105"/>
        </a:xfrm>
        <a:prstGeom prst="ellipse">
          <a:avLst/>
        </a:prstGeom>
        <a:solidFill>
          <a:srgbClr val="C0504D"/>
        </a:solidFill>
        <a:ln w="9525">
          <a:solidFill>
            <a:srgbClr val="000000"/>
          </a:solidFill>
          <a:round/>
          <a:headEnd/>
          <a:tailEnd/>
        </a:ln>
      </xdr:spPr>
    </xdr:sp>
    <xdr:clientData/>
  </xdr:twoCellAnchor>
  <xdr:twoCellAnchor>
    <xdr:from>
      <xdr:col>14</xdr:col>
      <xdr:colOff>533400</xdr:colOff>
      <xdr:row>43</xdr:row>
      <xdr:rowOff>116205</xdr:rowOff>
    </xdr:from>
    <xdr:to>
      <xdr:col>15</xdr:col>
      <xdr:colOff>7620</xdr:colOff>
      <xdr:row>44</xdr:row>
      <xdr:rowOff>38100</xdr:rowOff>
    </xdr:to>
    <xdr:sp macro="" textlink="">
      <xdr:nvSpPr>
        <xdr:cNvPr id="143" name="Oval 42"/>
        <xdr:cNvSpPr>
          <a:spLocks noChangeArrowheads="1"/>
        </xdr:cNvSpPr>
      </xdr:nvSpPr>
      <xdr:spPr bwMode="auto">
        <a:xfrm>
          <a:off x="9067800" y="7240905"/>
          <a:ext cx="83820" cy="83820"/>
        </a:xfrm>
        <a:prstGeom prst="ellipse">
          <a:avLst/>
        </a:prstGeom>
        <a:solidFill>
          <a:srgbClr val="C0504D"/>
        </a:solidFill>
        <a:ln w="9525">
          <a:solidFill>
            <a:srgbClr val="000000"/>
          </a:solidFill>
          <a:round/>
          <a:headEnd/>
          <a:tailEnd/>
        </a:ln>
      </xdr:spPr>
    </xdr:sp>
    <xdr:clientData/>
  </xdr:twoCellAnchor>
  <xdr:twoCellAnchor>
    <xdr:from>
      <xdr:col>14</xdr:col>
      <xdr:colOff>280035</xdr:colOff>
      <xdr:row>43</xdr:row>
      <xdr:rowOff>60960</xdr:rowOff>
    </xdr:from>
    <xdr:to>
      <xdr:col>14</xdr:col>
      <xdr:colOff>363855</xdr:colOff>
      <xdr:row>43</xdr:row>
      <xdr:rowOff>144780</xdr:rowOff>
    </xdr:to>
    <xdr:sp macro="" textlink="">
      <xdr:nvSpPr>
        <xdr:cNvPr id="144" name="Oval 42"/>
        <xdr:cNvSpPr>
          <a:spLocks noChangeArrowheads="1"/>
        </xdr:cNvSpPr>
      </xdr:nvSpPr>
      <xdr:spPr bwMode="auto">
        <a:xfrm>
          <a:off x="8814435" y="7185660"/>
          <a:ext cx="83820" cy="83820"/>
        </a:xfrm>
        <a:prstGeom prst="ellipse">
          <a:avLst/>
        </a:prstGeom>
        <a:solidFill>
          <a:srgbClr val="C0504D"/>
        </a:solidFill>
        <a:ln w="9525">
          <a:solidFill>
            <a:srgbClr val="000000"/>
          </a:solidFill>
          <a:round/>
          <a:headEnd/>
          <a:tailEnd/>
        </a:ln>
      </xdr:spPr>
    </xdr:sp>
    <xdr:clientData/>
  </xdr:twoCellAnchor>
  <xdr:twoCellAnchor>
    <xdr:from>
      <xdr:col>9</xdr:col>
      <xdr:colOff>83820</xdr:colOff>
      <xdr:row>40</xdr:row>
      <xdr:rowOff>7620</xdr:rowOff>
    </xdr:from>
    <xdr:to>
      <xdr:col>9</xdr:col>
      <xdr:colOff>167640</xdr:colOff>
      <xdr:row>40</xdr:row>
      <xdr:rowOff>91440</xdr:rowOff>
    </xdr:to>
    <xdr:sp macro="" textlink="">
      <xdr:nvSpPr>
        <xdr:cNvPr id="145" name="Oval 42"/>
        <xdr:cNvSpPr>
          <a:spLocks noChangeArrowheads="1"/>
        </xdr:cNvSpPr>
      </xdr:nvSpPr>
      <xdr:spPr bwMode="auto">
        <a:xfrm>
          <a:off x="5570220" y="6646545"/>
          <a:ext cx="83820" cy="83820"/>
        </a:xfrm>
        <a:prstGeom prst="ellipse">
          <a:avLst/>
        </a:prstGeom>
        <a:solidFill>
          <a:srgbClr val="C0504D"/>
        </a:solidFill>
        <a:ln w="9525">
          <a:solidFill>
            <a:srgbClr val="000000"/>
          </a:solidFill>
          <a:round/>
          <a:headEnd/>
          <a:tailEnd/>
        </a:ln>
      </xdr:spPr>
    </xdr:sp>
    <xdr:clientData/>
  </xdr:twoCellAnchor>
  <xdr:twoCellAnchor>
    <xdr:from>
      <xdr:col>10</xdr:col>
      <xdr:colOff>281940</xdr:colOff>
      <xdr:row>41</xdr:row>
      <xdr:rowOff>3810</xdr:rowOff>
    </xdr:from>
    <xdr:to>
      <xdr:col>10</xdr:col>
      <xdr:colOff>365760</xdr:colOff>
      <xdr:row>41</xdr:row>
      <xdr:rowOff>81915</xdr:rowOff>
    </xdr:to>
    <xdr:sp macro="" textlink="">
      <xdr:nvSpPr>
        <xdr:cNvPr id="146" name="Oval 42"/>
        <xdr:cNvSpPr>
          <a:spLocks noChangeArrowheads="1"/>
        </xdr:cNvSpPr>
      </xdr:nvSpPr>
      <xdr:spPr bwMode="auto">
        <a:xfrm>
          <a:off x="6377940" y="6804660"/>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495300</xdr:colOff>
      <xdr:row>29</xdr:row>
      <xdr:rowOff>7620</xdr:rowOff>
    </xdr:from>
    <xdr:to>
      <xdr:col>2</xdr:col>
      <xdr:colOff>579120</xdr:colOff>
      <xdr:row>29</xdr:row>
      <xdr:rowOff>93345</xdr:rowOff>
    </xdr:to>
    <xdr:sp macro="" textlink="">
      <xdr:nvSpPr>
        <xdr:cNvPr id="147" name="Oval 42"/>
        <xdr:cNvSpPr>
          <a:spLocks noChangeArrowheads="1"/>
        </xdr:cNvSpPr>
      </xdr:nvSpPr>
      <xdr:spPr bwMode="auto">
        <a:xfrm>
          <a:off x="1714500" y="4865370"/>
          <a:ext cx="83820" cy="85725"/>
        </a:xfrm>
        <a:prstGeom prst="ellipse">
          <a:avLst/>
        </a:prstGeom>
        <a:solidFill>
          <a:srgbClr val="C0504D"/>
        </a:solidFill>
        <a:ln w="9525">
          <a:solidFill>
            <a:srgbClr val="000000"/>
          </a:solidFill>
          <a:round/>
          <a:headEnd/>
          <a:tailEnd/>
        </a:ln>
      </xdr:spPr>
    </xdr:sp>
    <xdr:clientData/>
  </xdr:twoCellAnchor>
  <xdr:twoCellAnchor>
    <xdr:from>
      <xdr:col>8</xdr:col>
      <xdr:colOff>95250</xdr:colOff>
      <xdr:row>39</xdr:row>
      <xdr:rowOff>80010</xdr:rowOff>
    </xdr:from>
    <xdr:to>
      <xdr:col>8</xdr:col>
      <xdr:colOff>179070</xdr:colOff>
      <xdr:row>39</xdr:row>
      <xdr:rowOff>158115</xdr:rowOff>
    </xdr:to>
    <xdr:sp macro="" textlink="">
      <xdr:nvSpPr>
        <xdr:cNvPr id="148" name="Oval 42"/>
        <xdr:cNvSpPr>
          <a:spLocks noChangeArrowheads="1"/>
        </xdr:cNvSpPr>
      </xdr:nvSpPr>
      <xdr:spPr bwMode="auto">
        <a:xfrm>
          <a:off x="4972050" y="6557010"/>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241935</xdr:colOff>
      <xdr:row>41</xdr:row>
      <xdr:rowOff>85725</xdr:rowOff>
    </xdr:from>
    <xdr:to>
      <xdr:col>11</xdr:col>
      <xdr:colOff>325755</xdr:colOff>
      <xdr:row>42</xdr:row>
      <xdr:rowOff>1905</xdr:rowOff>
    </xdr:to>
    <xdr:sp macro="" textlink="">
      <xdr:nvSpPr>
        <xdr:cNvPr id="149" name="Oval 42"/>
        <xdr:cNvSpPr>
          <a:spLocks noChangeArrowheads="1"/>
        </xdr:cNvSpPr>
      </xdr:nvSpPr>
      <xdr:spPr bwMode="auto">
        <a:xfrm>
          <a:off x="6947535" y="688657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325755</xdr:colOff>
      <xdr:row>36</xdr:row>
      <xdr:rowOff>45720</xdr:rowOff>
    </xdr:from>
    <xdr:to>
      <xdr:col>7</xdr:col>
      <xdr:colOff>409575</xdr:colOff>
      <xdr:row>36</xdr:row>
      <xdr:rowOff>123825</xdr:rowOff>
    </xdr:to>
    <xdr:sp macro="" textlink="">
      <xdr:nvSpPr>
        <xdr:cNvPr id="150" name="Oval 42"/>
        <xdr:cNvSpPr>
          <a:spLocks noChangeArrowheads="1"/>
        </xdr:cNvSpPr>
      </xdr:nvSpPr>
      <xdr:spPr bwMode="auto">
        <a:xfrm>
          <a:off x="4592955" y="6036945"/>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188595</xdr:colOff>
      <xdr:row>29</xdr:row>
      <xdr:rowOff>129540</xdr:rowOff>
    </xdr:from>
    <xdr:to>
      <xdr:col>8</xdr:col>
      <xdr:colOff>272415</xdr:colOff>
      <xdr:row>30</xdr:row>
      <xdr:rowOff>51435</xdr:rowOff>
    </xdr:to>
    <xdr:sp macro="" textlink="">
      <xdr:nvSpPr>
        <xdr:cNvPr id="151" name="Oval 42"/>
        <xdr:cNvSpPr>
          <a:spLocks noChangeArrowheads="1"/>
        </xdr:cNvSpPr>
      </xdr:nvSpPr>
      <xdr:spPr bwMode="auto">
        <a:xfrm>
          <a:off x="5065395" y="4987290"/>
          <a:ext cx="83820" cy="83820"/>
        </a:xfrm>
        <a:prstGeom prst="ellipse">
          <a:avLst/>
        </a:prstGeom>
        <a:solidFill>
          <a:srgbClr val="C0504D"/>
        </a:solidFill>
        <a:ln w="9525">
          <a:solidFill>
            <a:srgbClr val="000000"/>
          </a:solidFill>
          <a:round/>
          <a:headEnd/>
          <a:tailEnd/>
        </a:ln>
      </xdr:spPr>
    </xdr:sp>
    <xdr:clientData/>
  </xdr:twoCellAnchor>
  <xdr:twoCellAnchor>
    <xdr:from>
      <xdr:col>8</xdr:col>
      <xdr:colOff>3810</xdr:colOff>
      <xdr:row>32</xdr:row>
      <xdr:rowOff>47625</xdr:rowOff>
    </xdr:from>
    <xdr:to>
      <xdr:col>8</xdr:col>
      <xdr:colOff>87630</xdr:colOff>
      <xdr:row>32</xdr:row>
      <xdr:rowOff>125730</xdr:rowOff>
    </xdr:to>
    <xdr:sp macro="" textlink="">
      <xdr:nvSpPr>
        <xdr:cNvPr id="152" name="Oval 42"/>
        <xdr:cNvSpPr>
          <a:spLocks noChangeArrowheads="1"/>
        </xdr:cNvSpPr>
      </xdr:nvSpPr>
      <xdr:spPr bwMode="auto">
        <a:xfrm>
          <a:off x="4880610" y="5391150"/>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22860</xdr:colOff>
      <xdr:row>27</xdr:row>
      <xdr:rowOff>148590</xdr:rowOff>
    </xdr:from>
    <xdr:to>
      <xdr:col>2</xdr:col>
      <xdr:colOff>106680</xdr:colOff>
      <xdr:row>28</xdr:row>
      <xdr:rowOff>64770</xdr:rowOff>
    </xdr:to>
    <xdr:sp macro="" textlink="">
      <xdr:nvSpPr>
        <xdr:cNvPr id="153" name="Oval 42"/>
        <xdr:cNvSpPr>
          <a:spLocks noChangeArrowheads="1"/>
        </xdr:cNvSpPr>
      </xdr:nvSpPr>
      <xdr:spPr bwMode="auto">
        <a:xfrm>
          <a:off x="1242060" y="4682490"/>
          <a:ext cx="83820" cy="78105"/>
        </a:xfrm>
        <a:prstGeom prst="ellipse">
          <a:avLst/>
        </a:prstGeom>
        <a:solidFill>
          <a:srgbClr val="C0504D"/>
        </a:solidFill>
        <a:ln w="9525">
          <a:solidFill>
            <a:srgbClr val="000000"/>
          </a:solidFill>
          <a:round/>
          <a:headEnd/>
          <a:tailEnd/>
        </a:ln>
      </xdr:spPr>
    </xdr:sp>
    <xdr:clientData/>
  </xdr:twoCellAnchor>
  <xdr:twoCellAnchor>
    <xdr:from>
      <xdr:col>1</xdr:col>
      <xdr:colOff>390525</xdr:colOff>
      <xdr:row>27</xdr:row>
      <xdr:rowOff>53340</xdr:rowOff>
    </xdr:from>
    <xdr:to>
      <xdr:col>1</xdr:col>
      <xdr:colOff>474345</xdr:colOff>
      <xdr:row>27</xdr:row>
      <xdr:rowOff>137160</xdr:rowOff>
    </xdr:to>
    <xdr:sp macro="" textlink="">
      <xdr:nvSpPr>
        <xdr:cNvPr id="154" name="Oval 42"/>
        <xdr:cNvSpPr>
          <a:spLocks noChangeArrowheads="1"/>
        </xdr:cNvSpPr>
      </xdr:nvSpPr>
      <xdr:spPr bwMode="auto">
        <a:xfrm>
          <a:off x="1000125" y="4587240"/>
          <a:ext cx="83820" cy="83820"/>
        </a:xfrm>
        <a:prstGeom prst="ellipse">
          <a:avLst/>
        </a:prstGeom>
        <a:solidFill>
          <a:srgbClr val="C0504D"/>
        </a:solidFill>
        <a:ln w="9525">
          <a:solidFill>
            <a:srgbClr val="000000"/>
          </a:solidFill>
          <a:round/>
          <a:headEnd/>
          <a:tailEnd/>
        </a:ln>
      </xdr:spPr>
    </xdr:sp>
    <xdr:clientData/>
  </xdr:twoCellAnchor>
  <xdr:twoCellAnchor>
    <xdr:from>
      <xdr:col>16</xdr:col>
      <xdr:colOff>62865</xdr:colOff>
      <xdr:row>44</xdr:row>
      <xdr:rowOff>51435</xdr:rowOff>
    </xdr:from>
    <xdr:to>
      <xdr:col>16</xdr:col>
      <xdr:colOff>146685</xdr:colOff>
      <xdr:row>44</xdr:row>
      <xdr:rowOff>129540</xdr:rowOff>
    </xdr:to>
    <xdr:sp macro="" textlink="">
      <xdr:nvSpPr>
        <xdr:cNvPr id="155" name="Oval 42"/>
        <xdr:cNvSpPr>
          <a:spLocks noChangeArrowheads="1"/>
        </xdr:cNvSpPr>
      </xdr:nvSpPr>
      <xdr:spPr bwMode="auto">
        <a:xfrm>
          <a:off x="9816465" y="7338060"/>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344805</xdr:colOff>
      <xdr:row>40</xdr:row>
      <xdr:rowOff>40005</xdr:rowOff>
    </xdr:from>
    <xdr:to>
      <xdr:col>9</xdr:col>
      <xdr:colOff>428625</xdr:colOff>
      <xdr:row>40</xdr:row>
      <xdr:rowOff>123825</xdr:rowOff>
    </xdr:to>
    <xdr:sp macro="" textlink="">
      <xdr:nvSpPr>
        <xdr:cNvPr id="156" name="Oval 42"/>
        <xdr:cNvSpPr>
          <a:spLocks noChangeArrowheads="1"/>
        </xdr:cNvSpPr>
      </xdr:nvSpPr>
      <xdr:spPr bwMode="auto">
        <a:xfrm>
          <a:off x="5831205" y="6678930"/>
          <a:ext cx="83820" cy="83820"/>
        </a:xfrm>
        <a:prstGeom prst="ellipse">
          <a:avLst/>
        </a:prstGeom>
        <a:solidFill>
          <a:srgbClr val="C0504D"/>
        </a:solidFill>
        <a:ln w="9525">
          <a:solidFill>
            <a:srgbClr val="000000"/>
          </a:solidFill>
          <a:round/>
          <a:headEnd/>
          <a:tailEnd/>
        </a:ln>
      </xdr:spPr>
    </xdr:sp>
    <xdr:clientData/>
  </xdr:twoCellAnchor>
  <xdr:twoCellAnchor>
    <xdr:from>
      <xdr:col>10</xdr:col>
      <xdr:colOff>539115</xdr:colOff>
      <xdr:row>41</xdr:row>
      <xdr:rowOff>15240</xdr:rowOff>
    </xdr:from>
    <xdr:to>
      <xdr:col>11</xdr:col>
      <xdr:colOff>13335</xdr:colOff>
      <xdr:row>41</xdr:row>
      <xdr:rowOff>93345</xdr:rowOff>
    </xdr:to>
    <xdr:sp macro="" textlink="">
      <xdr:nvSpPr>
        <xdr:cNvPr id="157" name="Oval 42"/>
        <xdr:cNvSpPr>
          <a:spLocks noChangeArrowheads="1"/>
        </xdr:cNvSpPr>
      </xdr:nvSpPr>
      <xdr:spPr bwMode="auto">
        <a:xfrm>
          <a:off x="6635115" y="6816090"/>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407670</xdr:colOff>
      <xdr:row>39</xdr:row>
      <xdr:rowOff>118110</xdr:rowOff>
    </xdr:from>
    <xdr:to>
      <xdr:col>8</xdr:col>
      <xdr:colOff>491490</xdr:colOff>
      <xdr:row>40</xdr:row>
      <xdr:rowOff>34290</xdr:rowOff>
    </xdr:to>
    <xdr:sp macro="" textlink="">
      <xdr:nvSpPr>
        <xdr:cNvPr id="158" name="Oval 42"/>
        <xdr:cNvSpPr>
          <a:spLocks noChangeArrowheads="1"/>
        </xdr:cNvSpPr>
      </xdr:nvSpPr>
      <xdr:spPr bwMode="auto">
        <a:xfrm>
          <a:off x="5284470" y="6595110"/>
          <a:ext cx="83820" cy="78105"/>
        </a:xfrm>
        <a:prstGeom prst="ellipse">
          <a:avLst/>
        </a:prstGeom>
        <a:solidFill>
          <a:srgbClr val="C0504D"/>
        </a:solidFill>
        <a:ln w="9525">
          <a:solidFill>
            <a:srgbClr val="000000"/>
          </a:solidFill>
          <a:round/>
          <a:headEnd/>
          <a:tailEnd/>
        </a:ln>
      </xdr:spPr>
    </xdr:sp>
    <xdr:clientData/>
  </xdr:twoCellAnchor>
  <xdr:twoCellAnchor>
    <xdr:from>
      <xdr:col>10</xdr:col>
      <xdr:colOff>1905</xdr:colOff>
      <xdr:row>40</xdr:row>
      <xdr:rowOff>110490</xdr:rowOff>
    </xdr:from>
    <xdr:to>
      <xdr:col>10</xdr:col>
      <xdr:colOff>85725</xdr:colOff>
      <xdr:row>41</xdr:row>
      <xdr:rowOff>26670</xdr:rowOff>
    </xdr:to>
    <xdr:sp macro="" textlink="">
      <xdr:nvSpPr>
        <xdr:cNvPr id="159" name="Oval 42"/>
        <xdr:cNvSpPr>
          <a:spLocks noChangeArrowheads="1"/>
        </xdr:cNvSpPr>
      </xdr:nvSpPr>
      <xdr:spPr bwMode="auto">
        <a:xfrm>
          <a:off x="6097905" y="6749415"/>
          <a:ext cx="83820" cy="78105"/>
        </a:xfrm>
        <a:prstGeom prst="ellipse">
          <a:avLst/>
        </a:prstGeom>
        <a:solidFill>
          <a:srgbClr val="C0504D"/>
        </a:solidFill>
        <a:ln w="9525">
          <a:solidFill>
            <a:srgbClr val="000000"/>
          </a:solidFill>
          <a:round/>
          <a:headEnd/>
          <a:tailEnd/>
        </a:ln>
      </xdr:spPr>
    </xdr:sp>
    <xdr:clientData/>
  </xdr:twoCellAnchor>
  <xdr:twoCellAnchor>
    <xdr:from>
      <xdr:col>1</xdr:col>
      <xdr:colOff>219074</xdr:colOff>
      <xdr:row>26</xdr:row>
      <xdr:rowOff>133350</xdr:rowOff>
    </xdr:from>
    <xdr:to>
      <xdr:col>5</xdr:col>
      <xdr:colOff>390525</xdr:colOff>
      <xdr:row>28</xdr:row>
      <xdr:rowOff>95250</xdr:rowOff>
    </xdr:to>
    <xdr:sp macro="" textlink="">
      <xdr:nvSpPr>
        <xdr:cNvPr id="160" name="Line 22"/>
        <xdr:cNvSpPr>
          <a:spLocks noChangeShapeType="1"/>
        </xdr:cNvSpPr>
      </xdr:nvSpPr>
      <xdr:spPr bwMode="auto">
        <a:xfrm>
          <a:off x="828674" y="4505325"/>
          <a:ext cx="2609851" cy="285750"/>
        </a:xfrm>
        <a:prstGeom prst="line">
          <a:avLst/>
        </a:prstGeom>
        <a:noFill/>
        <a:ln w="19050">
          <a:solidFill>
            <a:srgbClr val="00B050"/>
          </a:solidFill>
          <a:round/>
          <a:headEnd/>
          <a:tailEnd/>
        </a:ln>
      </xdr:spPr>
    </xdr:sp>
    <xdr:clientData/>
  </xdr:twoCellAnchor>
  <xdr:twoCellAnchor>
    <xdr:from>
      <xdr:col>8</xdr:col>
      <xdr:colOff>55244</xdr:colOff>
      <xdr:row>13</xdr:row>
      <xdr:rowOff>85725</xdr:rowOff>
    </xdr:from>
    <xdr:to>
      <xdr:col>8</xdr:col>
      <xdr:colOff>76200</xdr:colOff>
      <xdr:row>20</xdr:row>
      <xdr:rowOff>121920</xdr:rowOff>
    </xdr:to>
    <xdr:sp macro="" textlink="">
      <xdr:nvSpPr>
        <xdr:cNvPr id="161" name="Line 22"/>
        <xdr:cNvSpPr>
          <a:spLocks noChangeShapeType="1"/>
        </xdr:cNvSpPr>
      </xdr:nvSpPr>
      <xdr:spPr bwMode="auto">
        <a:xfrm flipH="1">
          <a:off x="4932044" y="2352675"/>
          <a:ext cx="20956" cy="1169670"/>
        </a:xfrm>
        <a:prstGeom prst="line">
          <a:avLst/>
        </a:prstGeom>
        <a:noFill/>
        <a:ln w="19050">
          <a:solidFill>
            <a:srgbClr val="00B050"/>
          </a:solidFill>
          <a:round/>
          <a:headEnd/>
          <a:tailEnd/>
        </a:ln>
      </xdr:spPr>
    </xdr:sp>
    <xdr:clientData/>
  </xdr:twoCellAnchor>
  <xdr:twoCellAnchor>
    <xdr:from>
      <xdr:col>7</xdr:col>
      <xdr:colOff>561975</xdr:colOff>
      <xdr:row>20</xdr:row>
      <xdr:rowOff>104775</xdr:rowOff>
    </xdr:from>
    <xdr:to>
      <xdr:col>8</xdr:col>
      <xdr:colOff>57150</xdr:colOff>
      <xdr:row>30</xdr:row>
      <xdr:rowOff>66675</xdr:rowOff>
    </xdr:to>
    <xdr:sp macro="" textlink="">
      <xdr:nvSpPr>
        <xdr:cNvPr id="162" name="Line 22"/>
        <xdr:cNvSpPr>
          <a:spLocks noChangeShapeType="1"/>
        </xdr:cNvSpPr>
      </xdr:nvSpPr>
      <xdr:spPr bwMode="auto">
        <a:xfrm flipV="1">
          <a:off x="4829175" y="3505200"/>
          <a:ext cx="104775" cy="1581150"/>
        </a:xfrm>
        <a:prstGeom prst="line">
          <a:avLst/>
        </a:prstGeom>
        <a:noFill/>
        <a:ln w="19050">
          <a:solidFill>
            <a:srgbClr val="00B050"/>
          </a:solidFill>
          <a:round/>
          <a:headEnd/>
          <a:tailEnd/>
        </a:ln>
      </xdr:spPr>
    </xdr:sp>
    <xdr:clientData/>
  </xdr:twoCellAnchor>
  <xdr:twoCellAnchor>
    <xdr:from>
      <xdr:col>3</xdr:col>
      <xdr:colOff>499109</xdr:colOff>
      <xdr:row>24</xdr:row>
      <xdr:rowOff>93344</xdr:rowOff>
    </xdr:from>
    <xdr:to>
      <xdr:col>4</xdr:col>
      <xdr:colOff>104775</xdr:colOff>
      <xdr:row>26</xdr:row>
      <xdr:rowOff>133349</xdr:rowOff>
    </xdr:to>
    <xdr:sp macro="" textlink="">
      <xdr:nvSpPr>
        <xdr:cNvPr id="163" name="Line 22"/>
        <xdr:cNvSpPr>
          <a:spLocks noChangeShapeType="1"/>
        </xdr:cNvSpPr>
      </xdr:nvSpPr>
      <xdr:spPr bwMode="auto">
        <a:xfrm flipH="1" flipV="1">
          <a:off x="2327909" y="4141469"/>
          <a:ext cx="215266" cy="363855"/>
        </a:xfrm>
        <a:prstGeom prst="line">
          <a:avLst/>
        </a:prstGeom>
        <a:noFill/>
        <a:ln w="19050">
          <a:solidFill>
            <a:srgbClr val="00B050"/>
          </a:solidFill>
          <a:round/>
          <a:headEnd/>
          <a:tailEnd/>
        </a:ln>
      </xdr:spPr>
    </xdr:sp>
    <xdr:clientData/>
  </xdr:twoCellAnchor>
  <xdr:twoCellAnchor>
    <xdr:from>
      <xdr:col>9</xdr:col>
      <xdr:colOff>600075</xdr:colOff>
      <xdr:row>20</xdr:row>
      <xdr:rowOff>85724</xdr:rowOff>
    </xdr:from>
    <xdr:to>
      <xdr:col>10</xdr:col>
      <xdr:colOff>87628</xdr:colOff>
      <xdr:row>29</xdr:row>
      <xdr:rowOff>28575</xdr:rowOff>
    </xdr:to>
    <xdr:sp macro="" textlink="">
      <xdr:nvSpPr>
        <xdr:cNvPr id="164" name="Line 22"/>
        <xdr:cNvSpPr>
          <a:spLocks noChangeShapeType="1"/>
        </xdr:cNvSpPr>
      </xdr:nvSpPr>
      <xdr:spPr bwMode="auto">
        <a:xfrm flipV="1">
          <a:off x="6086475" y="3486149"/>
          <a:ext cx="97153" cy="1400176"/>
        </a:xfrm>
        <a:prstGeom prst="line">
          <a:avLst/>
        </a:prstGeom>
        <a:noFill/>
        <a:ln w="19050">
          <a:solidFill>
            <a:srgbClr val="00B050"/>
          </a:solidFill>
          <a:round/>
          <a:headEnd/>
          <a:tailEnd/>
        </a:ln>
      </xdr:spPr>
    </xdr:sp>
    <xdr:clientData/>
  </xdr:twoCellAnchor>
  <xdr:twoCellAnchor>
    <xdr:from>
      <xdr:col>11</xdr:col>
      <xdr:colOff>409575</xdr:colOff>
      <xdr:row>29</xdr:row>
      <xdr:rowOff>72388</xdr:rowOff>
    </xdr:from>
    <xdr:to>
      <xdr:col>11</xdr:col>
      <xdr:colOff>502920</xdr:colOff>
      <xdr:row>33</xdr:row>
      <xdr:rowOff>133349</xdr:rowOff>
    </xdr:to>
    <xdr:sp macro="" textlink="">
      <xdr:nvSpPr>
        <xdr:cNvPr id="165" name="Line 22"/>
        <xdr:cNvSpPr>
          <a:spLocks noChangeShapeType="1"/>
        </xdr:cNvSpPr>
      </xdr:nvSpPr>
      <xdr:spPr bwMode="auto">
        <a:xfrm flipH="1">
          <a:off x="7115175" y="4930138"/>
          <a:ext cx="93345" cy="708661"/>
        </a:xfrm>
        <a:prstGeom prst="line">
          <a:avLst/>
        </a:prstGeom>
        <a:noFill/>
        <a:ln w="19050">
          <a:solidFill>
            <a:srgbClr val="00B050"/>
          </a:solidFill>
          <a:round/>
          <a:headEnd/>
          <a:tailEnd/>
        </a:ln>
      </xdr:spPr>
    </xdr:sp>
    <xdr:clientData/>
  </xdr:twoCellAnchor>
  <xdr:twoCellAnchor>
    <xdr:from>
      <xdr:col>7</xdr:col>
      <xdr:colOff>285750</xdr:colOff>
      <xdr:row>13</xdr:row>
      <xdr:rowOff>118109</xdr:rowOff>
    </xdr:from>
    <xdr:to>
      <xdr:col>7</xdr:col>
      <xdr:colOff>421004</xdr:colOff>
      <xdr:row>16</xdr:row>
      <xdr:rowOff>0</xdr:rowOff>
    </xdr:to>
    <xdr:sp macro="" textlink="">
      <xdr:nvSpPr>
        <xdr:cNvPr id="166" name="Line 22"/>
        <xdr:cNvSpPr>
          <a:spLocks noChangeShapeType="1"/>
        </xdr:cNvSpPr>
      </xdr:nvSpPr>
      <xdr:spPr bwMode="auto">
        <a:xfrm flipV="1">
          <a:off x="4552950" y="2385059"/>
          <a:ext cx="135254" cy="367666"/>
        </a:xfrm>
        <a:prstGeom prst="line">
          <a:avLst/>
        </a:prstGeom>
        <a:noFill/>
        <a:ln w="19050">
          <a:solidFill>
            <a:srgbClr val="00B050"/>
          </a:solidFill>
          <a:round/>
          <a:headEnd/>
          <a:tailEnd/>
        </a:ln>
      </xdr:spPr>
    </xdr:sp>
    <xdr:clientData/>
  </xdr:twoCellAnchor>
  <xdr:twoCellAnchor>
    <xdr:from>
      <xdr:col>1</xdr:col>
      <xdr:colOff>152399</xdr:colOff>
      <xdr:row>20</xdr:row>
      <xdr:rowOff>114299</xdr:rowOff>
    </xdr:from>
    <xdr:to>
      <xdr:col>8</xdr:col>
      <xdr:colOff>57150</xdr:colOff>
      <xdr:row>26</xdr:row>
      <xdr:rowOff>104774</xdr:rowOff>
    </xdr:to>
    <xdr:sp macro="" textlink="">
      <xdr:nvSpPr>
        <xdr:cNvPr id="167" name="Line 22"/>
        <xdr:cNvSpPr>
          <a:spLocks noChangeShapeType="1"/>
        </xdr:cNvSpPr>
      </xdr:nvSpPr>
      <xdr:spPr bwMode="auto">
        <a:xfrm flipV="1">
          <a:off x="761999" y="3514724"/>
          <a:ext cx="4171951" cy="962025"/>
        </a:xfrm>
        <a:prstGeom prst="line">
          <a:avLst/>
        </a:prstGeom>
        <a:noFill/>
        <a:ln w="19050">
          <a:solidFill>
            <a:srgbClr val="00B050"/>
          </a:solidFill>
          <a:round/>
          <a:headEnd/>
          <a:tailEnd/>
        </a:ln>
      </xdr:spPr>
    </xdr:sp>
    <xdr:clientData/>
  </xdr:twoCellAnchor>
  <xdr:twoCellAnchor>
    <xdr:from>
      <xdr:col>1</xdr:col>
      <xdr:colOff>247649</xdr:colOff>
      <xdr:row>27</xdr:row>
      <xdr:rowOff>24765</xdr:rowOff>
    </xdr:from>
    <xdr:to>
      <xdr:col>7</xdr:col>
      <xdr:colOff>390525</xdr:colOff>
      <xdr:row>36</xdr:row>
      <xdr:rowOff>95250</xdr:rowOff>
    </xdr:to>
    <xdr:sp macro="" textlink="">
      <xdr:nvSpPr>
        <xdr:cNvPr id="168" name="Line 22"/>
        <xdr:cNvSpPr>
          <a:spLocks noChangeShapeType="1"/>
        </xdr:cNvSpPr>
      </xdr:nvSpPr>
      <xdr:spPr bwMode="auto">
        <a:xfrm>
          <a:off x="857249" y="4558665"/>
          <a:ext cx="3800476" cy="1527810"/>
        </a:xfrm>
        <a:prstGeom prst="line">
          <a:avLst/>
        </a:prstGeom>
        <a:noFill/>
        <a:ln w="19050">
          <a:solidFill>
            <a:srgbClr val="00B050"/>
          </a:solidFill>
          <a:round/>
          <a:headEnd/>
          <a:tailEnd/>
        </a:ln>
      </xdr:spPr>
    </xdr:sp>
    <xdr:clientData/>
  </xdr:twoCellAnchor>
  <xdr:twoCellAnchor>
    <xdr:from>
      <xdr:col>8</xdr:col>
      <xdr:colOff>80009</xdr:colOff>
      <xdr:row>20</xdr:row>
      <xdr:rowOff>66675</xdr:rowOff>
    </xdr:from>
    <xdr:to>
      <xdr:col>10</xdr:col>
      <xdr:colOff>76200</xdr:colOff>
      <xdr:row>20</xdr:row>
      <xdr:rowOff>99059</xdr:rowOff>
    </xdr:to>
    <xdr:sp macro="" textlink="">
      <xdr:nvSpPr>
        <xdr:cNvPr id="169" name="Line 22"/>
        <xdr:cNvSpPr>
          <a:spLocks noChangeShapeType="1"/>
        </xdr:cNvSpPr>
      </xdr:nvSpPr>
      <xdr:spPr bwMode="auto">
        <a:xfrm flipV="1">
          <a:off x="4956809" y="3467100"/>
          <a:ext cx="1215391" cy="32384"/>
        </a:xfrm>
        <a:prstGeom prst="line">
          <a:avLst/>
        </a:prstGeom>
        <a:noFill/>
        <a:ln w="19050">
          <a:solidFill>
            <a:srgbClr val="00B050"/>
          </a:solidFill>
          <a:round/>
          <a:headEnd/>
          <a:tailEnd/>
        </a:ln>
      </xdr:spPr>
    </xdr:sp>
    <xdr:clientData/>
  </xdr:twoCellAnchor>
  <xdr:twoCellAnchor>
    <xdr:from>
      <xdr:col>7</xdr:col>
      <xdr:colOff>428625</xdr:colOff>
      <xdr:row>13</xdr:row>
      <xdr:rowOff>104775</xdr:rowOff>
    </xdr:from>
    <xdr:to>
      <xdr:col>8</xdr:col>
      <xdr:colOff>95250</xdr:colOff>
      <xdr:row>13</xdr:row>
      <xdr:rowOff>114300</xdr:rowOff>
    </xdr:to>
    <xdr:sp macro="" textlink="">
      <xdr:nvSpPr>
        <xdr:cNvPr id="170" name="Line 22"/>
        <xdr:cNvSpPr>
          <a:spLocks noChangeShapeType="1"/>
        </xdr:cNvSpPr>
      </xdr:nvSpPr>
      <xdr:spPr bwMode="auto">
        <a:xfrm>
          <a:off x="4695825" y="2371725"/>
          <a:ext cx="276225" cy="9525"/>
        </a:xfrm>
        <a:prstGeom prst="line">
          <a:avLst/>
        </a:prstGeom>
        <a:noFill/>
        <a:ln w="19050">
          <a:solidFill>
            <a:srgbClr val="00B050"/>
          </a:solidFill>
          <a:round/>
          <a:headEnd/>
          <a:tailEnd/>
        </a:ln>
      </xdr:spPr>
    </xdr:sp>
    <xdr:clientData/>
  </xdr:twoCellAnchor>
  <xdr:twoCellAnchor>
    <xdr:from>
      <xdr:col>3</xdr:col>
      <xdr:colOff>300990</xdr:colOff>
      <xdr:row>30</xdr:row>
      <xdr:rowOff>28575</xdr:rowOff>
    </xdr:from>
    <xdr:to>
      <xdr:col>3</xdr:col>
      <xdr:colOff>384810</xdr:colOff>
      <xdr:row>30</xdr:row>
      <xdr:rowOff>112395</xdr:rowOff>
    </xdr:to>
    <xdr:sp macro="" textlink="">
      <xdr:nvSpPr>
        <xdr:cNvPr id="171" name="Oval 42"/>
        <xdr:cNvSpPr>
          <a:spLocks noChangeArrowheads="1"/>
        </xdr:cNvSpPr>
      </xdr:nvSpPr>
      <xdr:spPr bwMode="auto">
        <a:xfrm>
          <a:off x="2129790" y="5048250"/>
          <a:ext cx="83820" cy="83820"/>
        </a:xfrm>
        <a:prstGeom prst="ellipse">
          <a:avLst/>
        </a:prstGeom>
        <a:solidFill>
          <a:srgbClr val="C0504D"/>
        </a:solidFill>
        <a:ln w="9525">
          <a:solidFill>
            <a:srgbClr val="000000"/>
          </a:solidFill>
          <a:round/>
          <a:headEnd/>
          <a:tailEnd/>
        </a:ln>
      </xdr:spPr>
    </xdr:sp>
    <xdr:clientData/>
  </xdr:twoCellAnchor>
  <xdr:twoCellAnchor>
    <xdr:from>
      <xdr:col>16</xdr:col>
      <xdr:colOff>556260</xdr:colOff>
      <xdr:row>44</xdr:row>
      <xdr:rowOff>140970</xdr:rowOff>
    </xdr:from>
    <xdr:to>
      <xdr:col>17</xdr:col>
      <xdr:colOff>30480</xdr:colOff>
      <xdr:row>45</xdr:row>
      <xdr:rowOff>57150</xdr:rowOff>
    </xdr:to>
    <xdr:sp macro="" textlink="">
      <xdr:nvSpPr>
        <xdr:cNvPr id="172" name="Oval 42"/>
        <xdr:cNvSpPr>
          <a:spLocks noChangeArrowheads="1"/>
        </xdr:cNvSpPr>
      </xdr:nvSpPr>
      <xdr:spPr bwMode="auto">
        <a:xfrm>
          <a:off x="10309860" y="742759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382905</xdr:colOff>
      <xdr:row>42</xdr:row>
      <xdr:rowOff>19050</xdr:rowOff>
    </xdr:from>
    <xdr:to>
      <xdr:col>12</xdr:col>
      <xdr:colOff>466725</xdr:colOff>
      <xdr:row>42</xdr:row>
      <xdr:rowOff>102870</xdr:rowOff>
    </xdr:to>
    <xdr:sp macro="" textlink="">
      <xdr:nvSpPr>
        <xdr:cNvPr id="173" name="Oval 42"/>
        <xdr:cNvSpPr>
          <a:spLocks noChangeArrowheads="1"/>
        </xdr:cNvSpPr>
      </xdr:nvSpPr>
      <xdr:spPr bwMode="auto">
        <a:xfrm>
          <a:off x="7698105" y="6981825"/>
          <a:ext cx="83820" cy="83820"/>
        </a:xfrm>
        <a:prstGeom prst="ellipse">
          <a:avLst/>
        </a:prstGeom>
        <a:solidFill>
          <a:srgbClr val="C0504D"/>
        </a:solidFill>
        <a:ln w="9525">
          <a:solidFill>
            <a:srgbClr val="000000"/>
          </a:solidFill>
          <a:round/>
          <a:headEnd/>
          <a:tailEnd/>
        </a:ln>
      </xdr:spPr>
    </xdr:sp>
    <xdr:clientData/>
  </xdr:twoCellAnchor>
  <xdr:twoCellAnchor>
    <xdr:from>
      <xdr:col>15</xdr:col>
      <xdr:colOff>403860</xdr:colOff>
      <xdr:row>44</xdr:row>
      <xdr:rowOff>22860</xdr:rowOff>
    </xdr:from>
    <xdr:to>
      <xdr:col>15</xdr:col>
      <xdr:colOff>487680</xdr:colOff>
      <xdr:row>44</xdr:row>
      <xdr:rowOff>106680</xdr:rowOff>
    </xdr:to>
    <xdr:sp macro="" textlink="">
      <xdr:nvSpPr>
        <xdr:cNvPr id="174" name="Oval 42"/>
        <xdr:cNvSpPr>
          <a:spLocks noChangeArrowheads="1"/>
        </xdr:cNvSpPr>
      </xdr:nvSpPr>
      <xdr:spPr bwMode="auto">
        <a:xfrm>
          <a:off x="9547860" y="7309485"/>
          <a:ext cx="83820" cy="83820"/>
        </a:xfrm>
        <a:prstGeom prst="ellipse">
          <a:avLst/>
        </a:prstGeom>
        <a:solidFill>
          <a:srgbClr val="C0504D"/>
        </a:solidFill>
        <a:ln w="9525">
          <a:solidFill>
            <a:srgbClr val="000000"/>
          </a:solidFill>
          <a:round/>
          <a:headEnd/>
          <a:tailEnd/>
        </a:ln>
      </xdr:spPr>
    </xdr:sp>
    <xdr:clientData/>
  </xdr:twoCellAnchor>
  <xdr:twoCellAnchor>
    <xdr:from>
      <xdr:col>4</xdr:col>
      <xdr:colOff>542925</xdr:colOff>
      <xdr:row>32</xdr:row>
      <xdr:rowOff>32385</xdr:rowOff>
    </xdr:from>
    <xdr:to>
      <xdr:col>5</xdr:col>
      <xdr:colOff>17145</xdr:colOff>
      <xdr:row>32</xdr:row>
      <xdr:rowOff>110490</xdr:rowOff>
    </xdr:to>
    <xdr:sp macro="" textlink="">
      <xdr:nvSpPr>
        <xdr:cNvPr id="175" name="Oval 42"/>
        <xdr:cNvSpPr>
          <a:spLocks noChangeArrowheads="1"/>
        </xdr:cNvSpPr>
      </xdr:nvSpPr>
      <xdr:spPr bwMode="auto">
        <a:xfrm>
          <a:off x="2981325" y="537591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150495</xdr:colOff>
      <xdr:row>32</xdr:row>
      <xdr:rowOff>112395</xdr:rowOff>
    </xdr:from>
    <xdr:to>
      <xdr:col>5</xdr:col>
      <xdr:colOff>234315</xdr:colOff>
      <xdr:row>33</xdr:row>
      <xdr:rowOff>28575</xdr:rowOff>
    </xdr:to>
    <xdr:sp macro="" textlink="">
      <xdr:nvSpPr>
        <xdr:cNvPr id="176" name="Oval 42"/>
        <xdr:cNvSpPr>
          <a:spLocks noChangeArrowheads="1"/>
        </xdr:cNvSpPr>
      </xdr:nvSpPr>
      <xdr:spPr bwMode="auto">
        <a:xfrm>
          <a:off x="3198495" y="545592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379095</xdr:colOff>
      <xdr:row>33</xdr:row>
      <xdr:rowOff>41910</xdr:rowOff>
    </xdr:from>
    <xdr:to>
      <xdr:col>5</xdr:col>
      <xdr:colOff>462915</xdr:colOff>
      <xdr:row>33</xdr:row>
      <xdr:rowOff>120015</xdr:rowOff>
    </xdr:to>
    <xdr:sp macro="" textlink="">
      <xdr:nvSpPr>
        <xdr:cNvPr id="177" name="Oval 42"/>
        <xdr:cNvSpPr>
          <a:spLocks noChangeArrowheads="1"/>
        </xdr:cNvSpPr>
      </xdr:nvSpPr>
      <xdr:spPr bwMode="auto">
        <a:xfrm>
          <a:off x="3427095" y="554736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575310</xdr:colOff>
      <xdr:row>33</xdr:row>
      <xdr:rowOff>135255</xdr:rowOff>
    </xdr:from>
    <xdr:to>
      <xdr:col>6</xdr:col>
      <xdr:colOff>49530</xdr:colOff>
      <xdr:row>34</xdr:row>
      <xdr:rowOff>57150</xdr:rowOff>
    </xdr:to>
    <xdr:sp macro="" textlink="">
      <xdr:nvSpPr>
        <xdr:cNvPr id="178" name="Oval 42"/>
        <xdr:cNvSpPr>
          <a:spLocks noChangeArrowheads="1"/>
        </xdr:cNvSpPr>
      </xdr:nvSpPr>
      <xdr:spPr bwMode="auto">
        <a:xfrm>
          <a:off x="3623310" y="5640705"/>
          <a:ext cx="83820" cy="83820"/>
        </a:xfrm>
        <a:prstGeom prst="ellipse">
          <a:avLst/>
        </a:prstGeom>
        <a:solidFill>
          <a:srgbClr val="C0504D"/>
        </a:solidFill>
        <a:ln w="9525">
          <a:solidFill>
            <a:srgbClr val="000000"/>
          </a:solidFill>
          <a:round/>
          <a:headEnd/>
          <a:tailEnd/>
        </a:ln>
      </xdr:spPr>
    </xdr:sp>
    <xdr:clientData/>
  </xdr:twoCellAnchor>
  <xdr:twoCellAnchor>
    <xdr:from>
      <xdr:col>16</xdr:col>
      <xdr:colOff>316230</xdr:colOff>
      <xdr:row>44</xdr:row>
      <xdr:rowOff>108585</xdr:rowOff>
    </xdr:from>
    <xdr:to>
      <xdr:col>16</xdr:col>
      <xdr:colOff>400050</xdr:colOff>
      <xdr:row>45</xdr:row>
      <xdr:rowOff>24765</xdr:rowOff>
    </xdr:to>
    <xdr:sp macro="" textlink="">
      <xdr:nvSpPr>
        <xdr:cNvPr id="179" name="Oval 42"/>
        <xdr:cNvSpPr>
          <a:spLocks noChangeArrowheads="1"/>
        </xdr:cNvSpPr>
      </xdr:nvSpPr>
      <xdr:spPr bwMode="auto">
        <a:xfrm>
          <a:off x="10069830" y="7395210"/>
          <a:ext cx="83820" cy="78105"/>
        </a:xfrm>
        <a:prstGeom prst="ellipse">
          <a:avLst/>
        </a:prstGeom>
        <a:solidFill>
          <a:srgbClr val="C0504D"/>
        </a:solidFill>
        <a:ln w="9525">
          <a:solidFill>
            <a:srgbClr val="000000"/>
          </a:solidFill>
          <a:round/>
          <a:headEnd/>
          <a:tailEnd/>
        </a:ln>
      </xdr:spPr>
    </xdr:sp>
    <xdr:clientData/>
  </xdr:twoCellAnchor>
  <xdr:twoCellAnchor>
    <xdr:from>
      <xdr:col>17</xdr:col>
      <xdr:colOff>120015</xdr:colOff>
      <xdr:row>45</xdr:row>
      <xdr:rowOff>26670</xdr:rowOff>
    </xdr:from>
    <xdr:to>
      <xdr:col>17</xdr:col>
      <xdr:colOff>203835</xdr:colOff>
      <xdr:row>45</xdr:row>
      <xdr:rowOff>110490</xdr:rowOff>
    </xdr:to>
    <xdr:sp macro="" textlink="">
      <xdr:nvSpPr>
        <xdr:cNvPr id="180" name="Oval 42"/>
        <xdr:cNvSpPr>
          <a:spLocks noChangeArrowheads="1"/>
        </xdr:cNvSpPr>
      </xdr:nvSpPr>
      <xdr:spPr bwMode="auto">
        <a:xfrm>
          <a:off x="10483215" y="7475220"/>
          <a:ext cx="83820" cy="83820"/>
        </a:xfrm>
        <a:prstGeom prst="ellipse">
          <a:avLst/>
        </a:prstGeom>
        <a:solidFill>
          <a:srgbClr val="C0504D"/>
        </a:solidFill>
        <a:ln w="9525">
          <a:solidFill>
            <a:srgbClr val="000000"/>
          </a:solidFill>
          <a:round/>
          <a:headEnd/>
          <a:tailEnd/>
        </a:ln>
      </xdr:spPr>
    </xdr:sp>
    <xdr:clientData/>
  </xdr:twoCellAnchor>
  <xdr:twoCellAnchor>
    <xdr:from>
      <xdr:col>12</xdr:col>
      <xdr:colOff>152400</xdr:colOff>
      <xdr:row>42</xdr:row>
      <xdr:rowOff>9525</xdr:rowOff>
    </xdr:from>
    <xdr:to>
      <xdr:col>12</xdr:col>
      <xdr:colOff>236220</xdr:colOff>
      <xdr:row>42</xdr:row>
      <xdr:rowOff>93345</xdr:rowOff>
    </xdr:to>
    <xdr:sp macro="" textlink="">
      <xdr:nvSpPr>
        <xdr:cNvPr id="181" name="Oval 42"/>
        <xdr:cNvSpPr>
          <a:spLocks noChangeArrowheads="1"/>
        </xdr:cNvSpPr>
      </xdr:nvSpPr>
      <xdr:spPr bwMode="auto">
        <a:xfrm>
          <a:off x="7467600" y="6972300"/>
          <a:ext cx="83820" cy="83820"/>
        </a:xfrm>
        <a:prstGeom prst="ellipse">
          <a:avLst/>
        </a:prstGeom>
        <a:solidFill>
          <a:srgbClr val="C0504D"/>
        </a:solidFill>
        <a:ln w="9525">
          <a:solidFill>
            <a:srgbClr val="000000"/>
          </a:solidFill>
          <a:round/>
          <a:headEnd/>
          <a:tailEnd/>
        </a:ln>
      </xdr:spPr>
    </xdr:sp>
    <xdr:clientData/>
  </xdr:twoCellAnchor>
  <xdr:twoCellAnchor>
    <xdr:from>
      <xdr:col>15</xdr:col>
      <xdr:colOff>171450</xdr:colOff>
      <xdr:row>43</xdr:row>
      <xdr:rowOff>160020</xdr:rowOff>
    </xdr:from>
    <xdr:to>
      <xdr:col>15</xdr:col>
      <xdr:colOff>255270</xdr:colOff>
      <xdr:row>44</xdr:row>
      <xdr:rowOff>76200</xdr:rowOff>
    </xdr:to>
    <xdr:sp macro="" textlink="">
      <xdr:nvSpPr>
        <xdr:cNvPr id="182" name="Oval 42"/>
        <xdr:cNvSpPr>
          <a:spLocks noChangeArrowheads="1"/>
        </xdr:cNvSpPr>
      </xdr:nvSpPr>
      <xdr:spPr bwMode="auto">
        <a:xfrm>
          <a:off x="9315450" y="7284720"/>
          <a:ext cx="83820" cy="78105"/>
        </a:xfrm>
        <a:prstGeom prst="ellipse">
          <a:avLst/>
        </a:prstGeom>
        <a:solidFill>
          <a:srgbClr val="C0504D"/>
        </a:solidFill>
        <a:ln w="9525">
          <a:solidFill>
            <a:srgbClr val="000000"/>
          </a:solidFill>
          <a:round/>
          <a:headEnd/>
          <a:tailEnd/>
        </a:ln>
      </xdr:spPr>
    </xdr:sp>
    <xdr:clientData/>
  </xdr:twoCellAnchor>
  <xdr:oneCellAnchor>
    <xdr:from>
      <xdr:col>1</xdr:col>
      <xdr:colOff>365760</xdr:colOff>
      <xdr:row>46</xdr:row>
      <xdr:rowOff>0</xdr:rowOff>
    </xdr:from>
    <xdr:ext cx="76971" cy="211648"/>
    <xdr:sp macro="" textlink="">
      <xdr:nvSpPr>
        <xdr:cNvPr id="183" name="TextBox 182"/>
        <xdr:cNvSpPr txBox="1"/>
      </xdr:nvSpPr>
      <xdr:spPr>
        <a:xfrm>
          <a:off x="975360" y="7629525"/>
          <a:ext cx="76971" cy="211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152400</xdr:colOff>
      <xdr:row>44</xdr:row>
      <xdr:rowOff>45720</xdr:rowOff>
    </xdr:from>
    <xdr:to>
      <xdr:col>1</xdr:col>
      <xdr:colOff>236220</xdr:colOff>
      <xdr:row>44</xdr:row>
      <xdr:rowOff>129540</xdr:rowOff>
    </xdr:to>
    <xdr:sp macro="" textlink="">
      <xdr:nvSpPr>
        <xdr:cNvPr id="184" name="Oval 42"/>
        <xdr:cNvSpPr>
          <a:spLocks noChangeArrowheads="1"/>
        </xdr:cNvSpPr>
      </xdr:nvSpPr>
      <xdr:spPr bwMode="auto">
        <a:xfrm>
          <a:off x="762000" y="7332345"/>
          <a:ext cx="83820" cy="83820"/>
        </a:xfrm>
        <a:prstGeom prst="ellipse">
          <a:avLst/>
        </a:prstGeom>
        <a:solidFill>
          <a:srgbClr val="C0504D"/>
        </a:solidFill>
        <a:ln w="9525">
          <a:solidFill>
            <a:srgbClr val="000000"/>
          </a:solidFill>
          <a:round/>
          <a:headEnd/>
          <a:tailEnd/>
        </a:ln>
      </xdr:spPr>
    </xdr:sp>
    <xdr:clientData/>
  </xdr:twoCellAnchor>
  <xdr:twoCellAnchor>
    <xdr:from>
      <xdr:col>1</xdr:col>
      <xdr:colOff>152400</xdr:colOff>
      <xdr:row>44</xdr:row>
      <xdr:rowOff>45720</xdr:rowOff>
    </xdr:from>
    <xdr:to>
      <xdr:col>1</xdr:col>
      <xdr:colOff>236220</xdr:colOff>
      <xdr:row>44</xdr:row>
      <xdr:rowOff>129540</xdr:rowOff>
    </xdr:to>
    <xdr:sp macro="" textlink="">
      <xdr:nvSpPr>
        <xdr:cNvPr id="185" name="Oval 42"/>
        <xdr:cNvSpPr>
          <a:spLocks noChangeArrowheads="1"/>
        </xdr:cNvSpPr>
      </xdr:nvSpPr>
      <xdr:spPr bwMode="auto">
        <a:xfrm>
          <a:off x="762000" y="7332345"/>
          <a:ext cx="83820" cy="83820"/>
        </a:xfrm>
        <a:prstGeom prst="ellipse">
          <a:avLst/>
        </a:prstGeom>
        <a:solidFill>
          <a:srgbClr val="C0504D"/>
        </a:solidFill>
        <a:ln w="9525">
          <a:solidFill>
            <a:srgbClr val="000000"/>
          </a:solidFill>
          <a:round/>
          <a:headEnd/>
          <a:tailEnd/>
        </a:ln>
      </xdr:spPr>
    </xdr:sp>
    <xdr:clientData/>
  </xdr:twoCellAnchor>
  <xdr:twoCellAnchor>
    <xdr:from>
      <xdr:col>1</xdr:col>
      <xdr:colOff>125730</xdr:colOff>
      <xdr:row>45</xdr:row>
      <xdr:rowOff>43815</xdr:rowOff>
    </xdr:from>
    <xdr:to>
      <xdr:col>1</xdr:col>
      <xdr:colOff>323850</xdr:colOff>
      <xdr:row>45</xdr:row>
      <xdr:rowOff>150495</xdr:rowOff>
    </xdr:to>
    <xdr:sp macro="" textlink="">
      <xdr:nvSpPr>
        <xdr:cNvPr id="186" name="Oval 185"/>
        <xdr:cNvSpPr/>
      </xdr:nvSpPr>
      <xdr:spPr>
        <a:xfrm>
          <a:off x="735330" y="7492365"/>
          <a:ext cx="198120" cy="1066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16</xdr:col>
      <xdr:colOff>95250</xdr:colOff>
      <xdr:row>36</xdr:row>
      <xdr:rowOff>66674</xdr:rowOff>
    </xdr:from>
    <xdr:to>
      <xdr:col>16</xdr:col>
      <xdr:colOff>419100</xdr:colOff>
      <xdr:row>44</xdr:row>
      <xdr:rowOff>133347</xdr:rowOff>
    </xdr:to>
    <xdr:sp macro="" textlink="">
      <xdr:nvSpPr>
        <xdr:cNvPr id="187" name="Line 22"/>
        <xdr:cNvSpPr>
          <a:spLocks noChangeShapeType="1"/>
        </xdr:cNvSpPr>
      </xdr:nvSpPr>
      <xdr:spPr bwMode="auto">
        <a:xfrm flipV="1">
          <a:off x="9848850" y="6057899"/>
          <a:ext cx="323850" cy="1362073"/>
        </a:xfrm>
        <a:prstGeom prst="line">
          <a:avLst/>
        </a:prstGeom>
        <a:noFill/>
        <a:ln w="19050">
          <a:solidFill>
            <a:srgbClr val="00B050"/>
          </a:solidFill>
          <a:round/>
          <a:headEnd/>
          <a:tailEnd/>
        </a:ln>
      </xdr:spPr>
    </xdr:sp>
    <xdr:clientData/>
  </xdr:twoCellAnchor>
  <xdr:twoCellAnchor>
    <xdr:from>
      <xdr:col>7</xdr:col>
      <xdr:colOff>224790</xdr:colOff>
      <xdr:row>37</xdr:row>
      <xdr:rowOff>76200</xdr:rowOff>
    </xdr:from>
    <xdr:to>
      <xdr:col>7</xdr:col>
      <xdr:colOff>308610</xdr:colOff>
      <xdr:row>38</xdr:row>
      <xdr:rowOff>5715</xdr:rowOff>
    </xdr:to>
    <xdr:sp macro="" textlink="">
      <xdr:nvSpPr>
        <xdr:cNvPr id="188" name="Oval 42"/>
        <xdr:cNvSpPr>
          <a:spLocks noChangeArrowheads="1"/>
        </xdr:cNvSpPr>
      </xdr:nvSpPr>
      <xdr:spPr bwMode="auto">
        <a:xfrm>
          <a:off x="4491990" y="6229350"/>
          <a:ext cx="83820" cy="91440"/>
        </a:xfrm>
        <a:prstGeom prst="ellipse">
          <a:avLst/>
        </a:prstGeom>
        <a:solidFill>
          <a:srgbClr val="C0504D"/>
        </a:solidFill>
        <a:ln w="9525">
          <a:solidFill>
            <a:srgbClr val="000000"/>
          </a:solidFill>
          <a:round/>
          <a:headEnd/>
          <a:tailEnd/>
        </a:ln>
      </xdr:spPr>
    </xdr:sp>
    <xdr:clientData/>
  </xdr:twoCellAnchor>
  <xdr:twoCellAnchor>
    <xdr:from>
      <xdr:col>7</xdr:col>
      <xdr:colOff>413385</xdr:colOff>
      <xdr:row>34</xdr:row>
      <xdr:rowOff>150495</xdr:rowOff>
    </xdr:from>
    <xdr:to>
      <xdr:col>7</xdr:col>
      <xdr:colOff>497205</xdr:colOff>
      <xdr:row>35</xdr:row>
      <xdr:rowOff>74295</xdr:rowOff>
    </xdr:to>
    <xdr:sp macro="" textlink="">
      <xdr:nvSpPr>
        <xdr:cNvPr id="189" name="Oval 42"/>
        <xdr:cNvSpPr>
          <a:spLocks noChangeArrowheads="1"/>
        </xdr:cNvSpPr>
      </xdr:nvSpPr>
      <xdr:spPr bwMode="auto">
        <a:xfrm>
          <a:off x="4680585" y="5817870"/>
          <a:ext cx="83820" cy="85725"/>
        </a:xfrm>
        <a:prstGeom prst="ellipse">
          <a:avLst/>
        </a:prstGeom>
        <a:solidFill>
          <a:srgbClr val="C0504D"/>
        </a:solidFill>
        <a:ln w="9525">
          <a:solidFill>
            <a:srgbClr val="000000"/>
          </a:solidFill>
          <a:round/>
          <a:headEnd/>
          <a:tailEnd/>
        </a:ln>
      </xdr:spPr>
    </xdr:sp>
    <xdr:clientData/>
  </xdr:twoCellAnchor>
  <xdr:twoCellAnchor>
    <xdr:from>
      <xdr:col>7</xdr:col>
      <xdr:colOff>520065</xdr:colOff>
      <xdr:row>33</xdr:row>
      <xdr:rowOff>99060</xdr:rowOff>
    </xdr:from>
    <xdr:to>
      <xdr:col>7</xdr:col>
      <xdr:colOff>603885</xdr:colOff>
      <xdr:row>34</xdr:row>
      <xdr:rowOff>28575</xdr:rowOff>
    </xdr:to>
    <xdr:sp macro="" textlink="">
      <xdr:nvSpPr>
        <xdr:cNvPr id="190" name="Oval 42"/>
        <xdr:cNvSpPr>
          <a:spLocks noChangeArrowheads="1"/>
        </xdr:cNvSpPr>
      </xdr:nvSpPr>
      <xdr:spPr bwMode="auto">
        <a:xfrm>
          <a:off x="4787265" y="5604510"/>
          <a:ext cx="83820" cy="91440"/>
        </a:xfrm>
        <a:prstGeom prst="ellipse">
          <a:avLst/>
        </a:prstGeom>
        <a:solidFill>
          <a:srgbClr val="C0504D"/>
        </a:solidFill>
        <a:ln w="9525">
          <a:solidFill>
            <a:srgbClr val="000000"/>
          </a:solidFill>
          <a:round/>
          <a:headEnd/>
          <a:tailEnd/>
        </a:ln>
      </xdr:spPr>
    </xdr:sp>
    <xdr:clientData/>
  </xdr:twoCellAnchor>
  <xdr:twoCellAnchor>
    <xdr:from>
      <xdr:col>11</xdr:col>
      <xdr:colOff>527685</xdr:colOff>
      <xdr:row>41</xdr:row>
      <xdr:rowOff>118110</xdr:rowOff>
    </xdr:from>
    <xdr:to>
      <xdr:col>12</xdr:col>
      <xdr:colOff>1905</xdr:colOff>
      <xdr:row>42</xdr:row>
      <xdr:rowOff>47625</xdr:rowOff>
    </xdr:to>
    <xdr:sp macro="" textlink="">
      <xdr:nvSpPr>
        <xdr:cNvPr id="191" name="Oval 42"/>
        <xdr:cNvSpPr>
          <a:spLocks noChangeArrowheads="1"/>
        </xdr:cNvSpPr>
      </xdr:nvSpPr>
      <xdr:spPr bwMode="auto">
        <a:xfrm>
          <a:off x="7233285" y="6918960"/>
          <a:ext cx="83820" cy="91440"/>
        </a:xfrm>
        <a:prstGeom prst="ellipse">
          <a:avLst/>
        </a:prstGeom>
        <a:solidFill>
          <a:srgbClr val="C0504D"/>
        </a:solidFill>
        <a:ln w="9525">
          <a:solidFill>
            <a:srgbClr val="000000"/>
          </a:solidFill>
          <a:round/>
          <a:headEnd/>
          <a:tailEnd/>
        </a:ln>
      </xdr:spPr>
    </xdr:sp>
    <xdr:clientData/>
  </xdr:twoCellAnchor>
  <xdr:twoCellAnchor>
    <xdr:from>
      <xdr:col>7</xdr:col>
      <xdr:colOff>93345</xdr:colOff>
      <xdr:row>35</xdr:row>
      <xdr:rowOff>102870</xdr:rowOff>
    </xdr:from>
    <xdr:to>
      <xdr:col>7</xdr:col>
      <xdr:colOff>177165</xdr:colOff>
      <xdr:row>36</xdr:row>
      <xdr:rowOff>24765</xdr:rowOff>
    </xdr:to>
    <xdr:sp macro="" textlink="">
      <xdr:nvSpPr>
        <xdr:cNvPr id="192" name="Oval 42"/>
        <xdr:cNvSpPr>
          <a:spLocks noChangeArrowheads="1"/>
        </xdr:cNvSpPr>
      </xdr:nvSpPr>
      <xdr:spPr bwMode="auto">
        <a:xfrm>
          <a:off x="4360545" y="5932170"/>
          <a:ext cx="83820" cy="83820"/>
        </a:xfrm>
        <a:prstGeom prst="ellipse">
          <a:avLst/>
        </a:prstGeom>
        <a:solidFill>
          <a:srgbClr val="C0504D"/>
        </a:solidFill>
        <a:ln w="9525">
          <a:solidFill>
            <a:srgbClr val="000000"/>
          </a:solidFill>
          <a:round/>
          <a:headEnd/>
          <a:tailEnd/>
        </a:ln>
      </xdr:spPr>
    </xdr:sp>
    <xdr:clientData/>
  </xdr:twoCellAnchor>
  <xdr:twoCellAnchor>
    <xdr:from>
      <xdr:col>6</xdr:col>
      <xdr:colOff>457200</xdr:colOff>
      <xdr:row>35</xdr:row>
      <xdr:rowOff>5715</xdr:rowOff>
    </xdr:from>
    <xdr:to>
      <xdr:col>6</xdr:col>
      <xdr:colOff>541020</xdr:colOff>
      <xdr:row>35</xdr:row>
      <xdr:rowOff>83820</xdr:rowOff>
    </xdr:to>
    <xdr:sp macro="" textlink="">
      <xdr:nvSpPr>
        <xdr:cNvPr id="193" name="Oval 42"/>
        <xdr:cNvSpPr>
          <a:spLocks noChangeArrowheads="1"/>
        </xdr:cNvSpPr>
      </xdr:nvSpPr>
      <xdr:spPr bwMode="auto">
        <a:xfrm>
          <a:off x="4114800" y="5835015"/>
          <a:ext cx="83820" cy="78105"/>
        </a:xfrm>
        <a:prstGeom prst="ellipse">
          <a:avLst/>
        </a:prstGeom>
        <a:solidFill>
          <a:srgbClr val="C0504D"/>
        </a:solidFill>
        <a:ln w="9525">
          <a:solidFill>
            <a:srgbClr val="000000"/>
          </a:solidFill>
          <a:round/>
          <a:headEnd/>
          <a:tailEnd/>
        </a:ln>
      </xdr:spPr>
    </xdr:sp>
    <xdr:clientData/>
  </xdr:twoCellAnchor>
  <xdr:twoCellAnchor>
    <xdr:from>
      <xdr:col>6</xdr:col>
      <xdr:colOff>241935</xdr:colOff>
      <xdr:row>34</xdr:row>
      <xdr:rowOff>62865</xdr:rowOff>
    </xdr:from>
    <xdr:to>
      <xdr:col>6</xdr:col>
      <xdr:colOff>325755</xdr:colOff>
      <xdr:row>34</xdr:row>
      <xdr:rowOff>146685</xdr:rowOff>
    </xdr:to>
    <xdr:sp macro="" textlink="">
      <xdr:nvSpPr>
        <xdr:cNvPr id="194" name="Oval 42"/>
        <xdr:cNvSpPr>
          <a:spLocks noChangeArrowheads="1"/>
        </xdr:cNvSpPr>
      </xdr:nvSpPr>
      <xdr:spPr bwMode="auto">
        <a:xfrm>
          <a:off x="3899535" y="5730240"/>
          <a:ext cx="83820" cy="83820"/>
        </a:xfrm>
        <a:prstGeom prst="ellipse">
          <a:avLst/>
        </a:prstGeom>
        <a:solidFill>
          <a:srgbClr val="C0504D"/>
        </a:solidFill>
        <a:ln w="9525">
          <a:solidFill>
            <a:srgbClr val="000000"/>
          </a:solidFill>
          <a:round/>
          <a:headEnd/>
          <a:tailEnd/>
        </a:ln>
      </xdr:spPr>
    </xdr:sp>
    <xdr:clientData/>
  </xdr:twoCellAnchor>
  <xdr:twoCellAnchor>
    <xdr:from>
      <xdr:col>7</xdr:col>
      <xdr:colOff>129540</xdr:colOff>
      <xdr:row>38</xdr:row>
      <xdr:rowOff>116205</xdr:rowOff>
    </xdr:from>
    <xdr:to>
      <xdr:col>7</xdr:col>
      <xdr:colOff>213360</xdr:colOff>
      <xdr:row>39</xdr:row>
      <xdr:rowOff>32385</xdr:rowOff>
    </xdr:to>
    <xdr:sp macro="" textlink="">
      <xdr:nvSpPr>
        <xdr:cNvPr id="195" name="Oval 42"/>
        <xdr:cNvSpPr>
          <a:spLocks noChangeArrowheads="1"/>
        </xdr:cNvSpPr>
      </xdr:nvSpPr>
      <xdr:spPr bwMode="auto">
        <a:xfrm>
          <a:off x="4396740" y="6431280"/>
          <a:ext cx="83820" cy="78105"/>
        </a:xfrm>
        <a:prstGeom prst="ellipse">
          <a:avLst/>
        </a:prstGeom>
        <a:solidFill>
          <a:srgbClr val="C0504D"/>
        </a:solidFill>
        <a:ln w="9525">
          <a:solidFill>
            <a:srgbClr val="000000"/>
          </a:solidFill>
          <a:round/>
          <a:headEnd/>
          <a:tailEnd/>
        </a:ln>
      </xdr:spPr>
    </xdr:sp>
    <xdr:clientData/>
  </xdr:twoCellAnchor>
  <xdr:twoCellAnchor>
    <xdr:from>
      <xdr:col>1</xdr:col>
      <xdr:colOff>47625</xdr:colOff>
      <xdr:row>46</xdr:row>
      <xdr:rowOff>104775</xdr:rowOff>
    </xdr:from>
    <xdr:to>
      <xdr:col>1</xdr:col>
      <xdr:colOff>432435</xdr:colOff>
      <xdr:row>46</xdr:row>
      <xdr:rowOff>104775</xdr:rowOff>
    </xdr:to>
    <xdr:sp macro="" textlink="">
      <xdr:nvSpPr>
        <xdr:cNvPr id="196" name="Line 22"/>
        <xdr:cNvSpPr>
          <a:spLocks noChangeShapeType="1"/>
        </xdr:cNvSpPr>
      </xdr:nvSpPr>
      <xdr:spPr bwMode="auto">
        <a:xfrm flipV="1">
          <a:off x="657225" y="7734300"/>
          <a:ext cx="384810" cy="0"/>
        </a:xfrm>
        <a:prstGeom prst="line">
          <a:avLst/>
        </a:prstGeom>
        <a:noFill/>
        <a:ln w="19050">
          <a:solidFill>
            <a:srgbClr val="00B050"/>
          </a:solidFill>
          <a:round/>
          <a:headEnd/>
          <a:tailEnd/>
        </a:ln>
      </xdr:spPr>
    </xdr:sp>
    <xdr:clientData/>
  </xdr:twoCellAnchor>
  <xdr:twoCellAnchor>
    <xdr:from>
      <xdr:col>10</xdr:col>
      <xdr:colOff>59054</xdr:colOff>
      <xdr:row>28</xdr:row>
      <xdr:rowOff>152400</xdr:rowOff>
    </xdr:from>
    <xdr:to>
      <xdr:col>13</xdr:col>
      <xdr:colOff>38099</xdr:colOff>
      <xdr:row>29</xdr:row>
      <xdr:rowOff>104775</xdr:rowOff>
    </xdr:to>
    <xdr:sp macro="" textlink="">
      <xdr:nvSpPr>
        <xdr:cNvPr id="197" name="Line 22"/>
        <xdr:cNvSpPr>
          <a:spLocks noChangeShapeType="1"/>
        </xdr:cNvSpPr>
      </xdr:nvSpPr>
      <xdr:spPr bwMode="auto">
        <a:xfrm flipH="1" flipV="1">
          <a:off x="6155054" y="4848225"/>
          <a:ext cx="1807845" cy="114300"/>
        </a:xfrm>
        <a:prstGeom prst="line">
          <a:avLst/>
        </a:prstGeom>
        <a:noFill/>
        <a:ln w="19050">
          <a:solidFill>
            <a:srgbClr val="00B050"/>
          </a:solidFill>
          <a:round/>
          <a:headEnd/>
          <a:tailEnd/>
        </a:ln>
      </xdr:spPr>
    </xdr:sp>
    <xdr:clientData/>
  </xdr:twoCellAnchor>
  <xdr:twoCellAnchor>
    <xdr:from>
      <xdr:col>12</xdr:col>
      <xdr:colOff>295275</xdr:colOff>
      <xdr:row>27</xdr:row>
      <xdr:rowOff>104775</xdr:rowOff>
    </xdr:from>
    <xdr:to>
      <xdr:col>12</xdr:col>
      <xdr:colOff>381001</xdr:colOff>
      <xdr:row>32</xdr:row>
      <xdr:rowOff>55245</xdr:rowOff>
    </xdr:to>
    <xdr:sp macro="" textlink="">
      <xdr:nvSpPr>
        <xdr:cNvPr id="198" name="Line 22"/>
        <xdr:cNvSpPr>
          <a:spLocks noChangeShapeType="1"/>
        </xdr:cNvSpPr>
      </xdr:nvSpPr>
      <xdr:spPr bwMode="auto">
        <a:xfrm flipV="1">
          <a:off x="7610475" y="4638675"/>
          <a:ext cx="85726" cy="760095"/>
        </a:xfrm>
        <a:prstGeom prst="line">
          <a:avLst/>
        </a:prstGeom>
        <a:noFill/>
        <a:ln w="19050">
          <a:solidFill>
            <a:srgbClr val="00B050"/>
          </a:solidFill>
          <a:round/>
          <a:headEnd/>
          <a:tailEnd/>
        </a:ln>
      </xdr:spPr>
    </xdr:sp>
    <xdr:clientData/>
  </xdr:twoCellAnchor>
  <xdr:twoCellAnchor>
    <xdr:from>
      <xdr:col>12</xdr:col>
      <xdr:colOff>361949</xdr:colOff>
      <xdr:row>27</xdr:row>
      <xdr:rowOff>38099</xdr:rowOff>
    </xdr:from>
    <xdr:to>
      <xdr:col>13</xdr:col>
      <xdr:colOff>257174</xdr:colOff>
      <xdr:row>27</xdr:row>
      <xdr:rowOff>74294</xdr:rowOff>
    </xdr:to>
    <xdr:sp macro="" textlink="">
      <xdr:nvSpPr>
        <xdr:cNvPr id="199" name="Line 22"/>
        <xdr:cNvSpPr>
          <a:spLocks noChangeShapeType="1"/>
        </xdr:cNvSpPr>
      </xdr:nvSpPr>
      <xdr:spPr bwMode="auto">
        <a:xfrm flipV="1">
          <a:off x="7677149" y="4571999"/>
          <a:ext cx="504825" cy="36195"/>
        </a:xfrm>
        <a:prstGeom prst="line">
          <a:avLst/>
        </a:prstGeom>
        <a:noFill/>
        <a:ln w="19050">
          <a:solidFill>
            <a:srgbClr val="00B050"/>
          </a:solidFill>
          <a:round/>
          <a:headEnd/>
          <a:tailEnd/>
        </a:ln>
      </xdr:spPr>
    </xdr:sp>
    <xdr:clientData/>
  </xdr:twoCellAnchor>
  <xdr:twoCellAnchor>
    <xdr:from>
      <xdr:col>7</xdr:col>
      <xdr:colOff>381000</xdr:colOff>
      <xdr:row>39</xdr:row>
      <xdr:rowOff>38099</xdr:rowOff>
    </xdr:from>
    <xdr:to>
      <xdr:col>7</xdr:col>
      <xdr:colOff>457200</xdr:colOff>
      <xdr:row>41</xdr:row>
      <xdr:rowOff>9525</xdr:rowOff>
    </xdr:to>
    <xdr:sp macro="" textlink="">
      <xdr:nvSpPr>
        <xdr:cNvPr id="200" name="Line 22"/>
        <xdr:cNvSpPr>
          <a:spLocks noChangeShapeType="1"/>
        </xdr:cNvSpPr>
      </xdr:nvSpPr>
      <xdr:spPr bwMode="auto">
        <a:xfrm flipV="1">
          <a:off x="4648200" y="6515099"/>
          <a:ext cx="76200" cy="295276"/>
        </a:xfrm>
        <a:prstGeom prst="line">
          <a:avLst/>
        </a:prstGeom>
        <a:noFill/>
        <a:ln w="19050">
          <a:solidFill>
            <a:srgbClr val="00B050"/>
          </a:solidFill>
          <a:round/>
          <a:headEnd/>
          <a:tailEnd/>
        </a:ln>
      </xdr:spPr>
    </xdr:sp>
    <xdr:clientData/>
  </xdr:twoCellAnchor>
  <xdr:twoCellAnchor>
    <xdr:from>
      <xdr:col>9</xdr:col>
      <xdr:colOff>295275</xdr:colOff>
      <xdr:row>40</xdr:row>
      <xdr:rowOff>95249</xdr:rowOff>
    </xdr:from>
    <xdr:to>
      <xdr:col>9</xdr:col>
      <xdr:colOff>390525</xdr:colOff>
      <xdr:row>44</xdr:row>
      <xdr:rowOff>57150</xdr:rowOff>
    </xdr:to>
    <xdr:sp macro="" textlink="">
      <xdr:nvSpPr>
        <xdr:cNvPr id="201" name="Line 22"/>
        <xdr:cNvSpPr>
          <a:spLocks noChangeShapeType="1"/>
        </xdr:cNvSpPr>
      </xdr:nvSpPr>
      <xdr:spPr bwMode="auto">
        <a:xfrm flipV="1">
          <a:off x="5781675" y="6734174"/>
          <a:ext cx="95250" cy="609601"/>
        </a:xfrm>
        <a:prstGeom prst="line">
          <a:avLst/>
        </a:prstGeom>
        <a:noFill/>
        <a:ln w="19050">
          <a:solidFill>
            <a:srgbClr val="00B050"/>
          </a:solidFill>
          <a:round/>
          <a:headEnd/>
          <a:tailEnd/>
        </a:ln>
      </xdr:spPr>
    </xdr:sp>
    <xdr:clientData/>
  </xdr:twoCellAnchor>
  <xdr:twoCellAnchor>
    <xdr:from>
      <xdr:col>7</xdr:col>
      <xdr:colOff>190500</xdr:colOff>
      <xdr:row>29</xdr:row>
      <xdr:rowOff>9525</xdr:rowOff>
    </xdr:from>
    <xdr:to>
      <xdr:col>8</xdr:col>
      <xdr:colOff>323850</xdr:colOff>
      <xdr:row>38</xdr:row>
      <xdr:rowOff>142874</xdr:rowOff>
    </xdr:to>
    <xdr:sp macro="" textlink="">
      <xdr:nvSpPr>
        <xdr:cNvPr id="202" name="Line 22"/>
        <xdr:cNvSpPr>
          <a:spLocks noChangeShapeType="1"/>
        </xdr:cNvSpPr>
      </xdr:nvSpPr>
      <xdr:spPr bwMode="auto">
        <a:xfrm flipV="1">
          <a:off x="4457700" y="4867275"/>
          <a:ext cx="742950" cy="1590674"/>
        </a:xfrm>
        <a:prstGeom prst="line">
          <a:avLst/>
        </a:prstGeom>
        <a:noFill/>
        <a:ln w="19050">
          <a:solidFill>
            <a:srgbClr val="00B050"/>
          </a:solidFill>
          <a:round/>
          <a:headEnd/>
          <a:tailEnd/>
        </a:ln>
      </xdr:spPr>
    </xdr:sp>
    <xdr:clientData/>
  </xdr:twoCellAnchor>
  <xdr:twoCellAnchor>
    <xdr:from>
      <xdr:col>7</xdr:col>
      <xdr:colOff>190497</xdr:colOff>
      <xdr:row>39</xdr:row>
      <xdr:rowOff>28573</xdr:rowOff>
    </xdr:from>
    <xdr:to>
      <xdr:col>17</xdr:col>
      <xdr:colOff>352425</xdr:colOff>
      <xdr:row>45</xdr:row>
      <xdr:rowOff>76199</xdr:rowOff>
    </xdr:to>
    <xdr:sp macro="" textlink="">
      <xdr:nvSpPr>
        <xdr:cNvPr id="203" name="Line 22"/>
        <xdr:cNvSpPr>
          <a:spLocks noChangeShapeType="1"/>
        </xdr:cNvSpPr>
      </xdr:nvSpPr>
      <xdr:spPr bwMode="auto">
        <a:xfrm flipH="1" flipV="1">
          <a:off x="4457697" y="6505573"/>
          <a:ext cx="6257928" cy="1019176"/>
        </a:xfrm>
        <a:prstGeom prst="line">
          <a:avLst/>
        </a:prstGeom>
        <a:noFill/>
        <a:ln w="19050">
          <a:solidFill>
            <a:srgbClr val="00B050"/>
          </a:solidFill>
          <a:round/>
          <a:headEnd/>
          <a:tailEnd/>
        </a:ln>
      </xdr:spPr>
    </xdr:sp>
    <xdr:clientData/>
  </xdr:twoCellAnchor>
  <xdr:twoCellAnchor>
    <xdr:from>
      <xdr:col>3</xdr:col>
      <xdr:colOff>523875</xdr:colOff>
      <xdr:row>30</xdr:row>
      <xdr:rowOff>104775</xdr:rowOff>
    </xdr:from>
    <xdr:to>
      <xdr:col>3</xdr:col>
      <xdr:colOff>607695</xdr:colOff>
      <xdr:row>31</xdr:row>
      <xdr:rowOff>20955</xdr:rowOff>
    </xdr:to>
    <xdr:sp macro="" textlink="">
      <xdr:nvSpPr>
        <xdr:cNvPr id="204" name="Oval 42"/>
        <xdr:cNvSpPr>
          <a:spLocks noChangeArrowheads="1"/>
        </xdr:cNvSpPr>
      </xdr:nvSpPr>
      <xdr:spPr bwMode="auto">
        <a:xfrm>
          <a:off x="2352675" y="5124450"/>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133350</xdr:colOff>
      <xdr:row>31</xdr:row>
      <xdr:rowOff>28575</xdr:rowOff>
    </xdr:from>
    <xdr:to>
      <xdr:col>4</xdr:col>
      <xdr:colOff>217170</xdr:colOff>
      <xdr:row>31</xdr:row>
      <xdr:rowOff>106680</xdr:rowOff>
    </xdr:to>
    <xdr:sp macro="" textlink="">
      <xdr:nvSpPr>
        <xdr:cNvPr id="205" name="Oval 42"/>
        <xdr:cNvSpPr>
          <a:spLocks noChangeArrowheads="1"/>
        </xdr:cNvSpPr>
      </xdr:nvSpPr>
      <xdr:spPr bwMode="auto">
        <a:xfrm>
          <a:off x="2571750" y="5210175"/>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333375</xdr:colOff>
      <xdr:row>31</xdr:row>
      <xdr:rowOff>104775</xdr:rowOff>
    </xdr:from>
    <xdr:to>
      <xdr:col>4</xdr:col>
      <xdr:colOff>417195</xdr:colOff>
      <xdr:row>32</xdr:row>
      <xdr:rowOff>20955</xdr:rowOff>
    </xdr:to>
    <xdr:sp macro="" textlink="">
      <xdr:nvSpPr>
        <xdr:cNvPr id="206" name="Oval 42"/>
        <xdr:cNvSpPr>
          <a:spLocks noChangeArrowheads="1"/>
        </xdr:cNvSpPr>
      </xdr:nvSpPr>
      <xdr:spPr bwMode="auto">
        <a:xfrm>
          <a:off x="2771775" y="5286375"/>
          <a:ext cx="83820" cy="78105"/>
        </a:xfrm>
        <a:prstGeom prst="ellipse">
          <a:avLst/>
        </a:prstGeom>
        <a:solidFill>
          <a:srgbClr val="C0504D"/>
        </a:solidFill>
        <a:ln w="9525">
          <a:solidFill>
            <a:srgbClr val="000000"/>
          </a:solidFill>
          <a:round/>
          <a:headEnd/>
          <a:tailEnd/>
        </a:ln>
      </xdr:spPr>
    </xdr:sp>
    <xdr:clientData/>
  </xdr:twoCellAnchor>
  <xdr:twoCellAnchor>
    <xdr:from>
      <xdr:col>17</xdr:col>
      <xdr:colOff>314325</xdr:colOff>
      <xdr:row>45</xdr:row>
      <xdr:rowOff>28575</xdr:rowOff>
    </xdr:from>
    <xdr:to>
      <xdr:col>17</xdr:col>
      <xdr:colOff>398145</xdr:colOff>
      <xdr:row>45</xdr:row>
      <xdr:rowOff>112395</xdr:rowOff>
    </xdr:to>
    <xdr:sp macro="" textlink="">
      <xdr:nvSpPr>
        <xdr:cNvPr id="207" name="Oval 42"/>
        <xdr:cNvSpPr>
          <a:spLocks noChangeArrowheads="1"/>
        </xdr:cNvSpPr>
      </xdr:nvSpPr>
      <xdr:spPr bwMode="auto">
        <a:xfrm>
          <a:off x="10677525" y="7477125"/>
          <a:ext cx="83820" cy="83820"/>
        </a:xfrm>
        <a:prstGeom prst="ellipse">
          <a:avLst/>
        </a:prstGeom>
        <a:solidFill>
          <a:srgbClr val="C0504D"/>
        </a:solidFill>
        <a:ln w="9525">
          <a:solidFill>
            <a:srgbClr val="000000"/>
          </a:solidFill>
          <a:round/>
          <a:headEnd/>
          <a:tailEnd/>
        </a:ln>
      </xdr:spPr>
    </xdr:sp>
    <xdr:clientData/>
  </xdr:twoCellAnchor>
  <xdr:twoCellAnchor>
    <xdr:from>
      <xdr:col>1</xdr:col>
      <xdr:colOff>466725</xdr:colOff>
      <xdr:row>25</xdr:row>
      <xdr:rowOff>114300</xdr:rowOff>
    </xdr:from>
    <xdr:to>
      <xdr:col>1</xdr:col>
      <xdr:colOff>550545</xdr:colOff>
      <xdr:row>26</xdr:row>
      <xdr:rowOff>30480</xdr:rowOff>
    </xdr:to>
    <xdr:sp macro="" textlink="">
      <xdr:nvSpPr>
        <xdr:cNvPr id="208" name="Oval 42"/>
        <xdr:cNvSpPr>
          <a:spLocks noChangeArrowheads="1"/>
        </xdr:cNvSpPr>
      </xdr:nvSpPr>
      <xdr:spPr bwMode="auto">
        <a:xfrm>
          <a:off x="1076325" y="4324350"/>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85725</xdr:colOff>
      <xdr:row>25</xdr:row>
      <xdr:rowOff>66675</xdr:rowOff>
    </xdr:from>
    <xdr:to>
      <xdr:col>2</xdr:col>
      <xdr:colOff>169545</xdr:colOff>
      <xdr:row>25</xdr:row>
      <xdr:rowOff>144780</xdr:rowOff>
    </xdr:to>
    <xdr:sp macro="" textlink="">
      <xdr:nvSpPr>
        <xdr:cNvPr id="209" name="Oval 42"/>
        <xdr:cNvSpPr>
          <a:spLocks noChangeArrowheads="1"/>
        </xdr:cNvSpPr>
      </xdr:nvSpPr>
      <xdr:spPr bwMode="auto">
        <a:xfrm>
          <a:off x="1304925" y="4276725"/>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323850</xdr:colOff>
      <xdr:row>25</xdr:row>
      <xdr:rowOff>28575</xdr:rowOff>
    </xdr:from>
    <xdr:to>
      <xdr:col>2</xdr:col>
      <xdr:colOff>407670</xdr:colOff>
      <xdr:row>25</xdr:row>
      <xdr:rowOff>106680</xdr:rowOff>
    </xdr:to>
    <xdr:sp macro="" textlink="">
      <xdr:nvSpPr>
        <xdr:cNvPr id="210" name="Oval 42"/>
        <xdr:cNvSpPr>
          <a:spLocks noChangeArrowheads="1"/>
        </xdr:cNvSpPr>
      </xdr:nvSpPr>
      <xdr:spPr bwMode="auto">
        <a:xfrm>
          <a:off x="1543050" y="4238625"/>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590550</xdr:colOff>
      <xdr:row>24</xdr:row>
      <xdr:rowOff>114300</xdr:rowOff>
    </xdr:from>
    <xdr:to>
      <xdr:col>3</xdr:col>
      <xdr:colOff>64770</xdr:colOff>
      <xdr:row>25</xdr:row>
      <xdr:rowOff>30480</xdr:rowOff>
    </xdr:to>
    <xdr:sp macro="" textlink="">
      <xdr:nvSpPr>
        <xdr:cNvPr id="211" name="Oval 42"/>
        <xdr:cNvSpPr>
          <a:spLocks noChangeArrowheads="1"/>
        </xdr:cNvSpPr>
      </xdr:nvSpPr>
      <xdr:spPr bwMode="auto">
        <a:xfrm>
          <a:off x="1809750" y="4162425"/>
          <a:ext cx="83820" cy="78105"/>
        </a:xfrm>
        <a:prstGeom prst="ellipse">
          <a:avLst/>
        </a:prstGeom>
        <a:solidFill>
          <a:srgbClr val="C0504D"/>
        </a:solidFill>
        <a:ln w="9525">
          <a:solidFill>
            <a:srgbClr val="000000"/>
          </a:solidFill>
          <a:round/>
          <a:headEnd/>
          <a:tailEnd/>
        </a:ln>
      </xdr:spPr>
    </xdr:sp>
    <xdr:clientData/>
  </xdr:twoCellAnchor>
  <xdr:twoCellAnchor>
    <xdr:from>
      <xdr:col>16</xdr:col>
      <xdr:colOff>390525</xdr:colOff>
      <xdr:row>36</xdr:row>
      <xdr:rowOff>47625</xdr:rowOff>
    </xdr:from>
    <xdr:to>
      <xdr:col>16</xdr:col>
      <xdr:colOff>474345</xdr:colOff>
      <xdr:row>36</xdr:row>
      <xdr:rowOff>125730</xdr:rowOff>
    </xdr:to>
    <xdr:sp macro="" textlink="">
      <xdr:nvSpPr>
        <xdr:cNvPr id="212" name="Oval 42"/>
        <xdr:cNvSpPr>
          <a:spLocks noChangeArrowheads="1"/>
        </xdr:cNvSpPr>
      </xdr:nvSpPr>
      <xdr:spPr bwMode="auto">
        <a:xfrm>
          <a:off x="10144125" y="6038850"/>
          <a:ext cx="83820" cy="78105"/>
        </a:xfrm>
        <a:prstGeom prst="ellipse">
          <a:avLst/>
        </a:prstGeom>
        <a:solidFill>
          <a:srgbClr val="C0504D"/>
        </a:solidFill>
        <a:ln w="9525">
          <a:solidFill>
            <a:srgbClr val="000000"/>
          </a:solidFill>
          <a:round/>
          <a:headEnd/>
          <a:tailEnd/>
        </a:ln>
      </xdr:spPr>
    </xdr:sp>
    <xdr:clientData/>
  </xdr:twoCellAnchor>
  <xdr:twoCellAnchor>
    <xdr:from>
      <xdr:col>16</xdr:col>
      <xdr:colOff>314325</xdr:colOff>
      <xdr:row>37</xdr:row>
      <xdr:rowOff>142875</xdr:rowOff>
    </xdr:from>
    <xdr:to>
      <xdr:col>16</xdr:col>
      <xdr:colOff>398145</xdr:colOff>
      <xdr:row>38</xdr:row>
      <xdr:rowOff>59055</xdr:rowOff>
    </xdr:to>
    <xdr:sp macro="" textlink="">
      <xdr:nvSpPr>
        <xdr:cNvPr id="213" name="Oval 42"/>
        <xdr:cNvSpPr>
          <a:spLocks noChangeArrowheads="1"/>
        </xdr:cNvSpPr>
      </xdr:nvSpPr>
      <xdr:spPr bwMode="auto">
        <a:xfrm>
          <a:off x="10067925" y="6296025"/>
          <a:ext cx="83820" cy="78105"/>
        </a:xfrm>
        <a:prstGeom prst="ellipse">
          <a:avLst/>
        </a:prstGeom>
        <a:solidFill>
          <a:srgbClr val="C0504D"/>
        </a:solidFill>
        <a:ln w="9525">
          <a:solidFill>
            <a:srgbClr val="000000"/>
          </a:solidFill>
          <a:round/>
          <a:headEnd/>
          <a:tailEnd/>
        </a:ln>
      </xdr:spPr>
    </xdr:sp>
    <xdr:clientData/>
  </xdr:twoCellAnchor>
  <xdr:twoCellAnchor>
    <xdr:from>
      <xdr:col>16</xdr:col>
      <xdr:colOff>257175</xdr:colOff>
      <xdr:row>39</xdr:row>
      <xdr:rowOff>28575</xdr:rowOff>
    </xdr:from>
    <xdr:to>
      <xdr:col>16</xdr:col>
      <xdr:colOff>340995</xdr:colOff>
      <xdr:row>39</xdr:row>
      <xdr:rowOff>106680</xdr:rowOff>
    </xdr:to>
    <xdr:sp macro="" textlink="">
      <xdr:nvSpPr>
        <xdr:cNvPr id="214" name="Oval 42"/>
        <xdr:cNvSpPr>
          <a:spLocks noChangeArrowheads="1"/>
        </xdr:cNvSpPr>
      </xdr:nvSpPr>
      <xdr:spPr bwMode="auto">
        <a:xfrm>
          <a:off x="10010775" y="6505575"/>
          <a:ext cx="83820" cy="78105"/>
        </a:xfrm>
        <a:prstGeom prst="ellipse">
          <a:avLst/>
        </a:prstGeom>
        <a:solidFill>
          <a:srgbClr val="C0504D"/>
        </a:solidFill>
        <a:ln w="9525">
          <a:solidFill>
            <a:srgbClr val="000000"/>
          </a:solidFill>
          <a:round/>
          <a:headEnd/>
          <a:tailEnd/>
        </a:ln>
      </xdr:spPr>
    </xdr:sp>
    <xdr:clientData/>
  </xdr:twoCellAnchor>
  <xdr:twoCellAnchor>
    <xdr:from>
      <xdr:col>16</xdr:col>
      <xdr:colOff>123825</xdr:colOff>
      <xdr:row>42</xdr:row>
      <xdr:rowOff>57150</xdr:rowOff>
    </xdr:from>
    <xdr:to>
      <xdr:col>16</xdr:col>
      <xdr:colOff>207645</xdr:colOff>
      <xdr:row>42</xdr:row>
      <xdr:rowOff>135255</xdr:rowOff>
    </xdr:to>
    <xdr:sp macro="" textlink="">
      <xdr:nvSpPr>
        <xdr:cNvPr id="215" name="Oval 42"/>
        <xdr:cNvSpPr>
          <a:spLocks noChangeArrowheads="1"/>
        </xdr:cNvSpPr>
      </xdr:nvSpPr>
      <xdr:spPr bwMode="auto">
        <a:xfrm>
          <a:off x="9877425" y="701992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342900</xdr:colOff>
      <xdr:row>40</xdr:row>
      <xdr:rowOff>114300</xdr:rowOff>
    </xdr:from>
    <xdr:to>
      <xdr:col>7</xdr:col>
      <xdr:colOff>426720</xdr:colOff>
      <xdr:row>41</xdr:row>
      <xdr:rowOff>30480</xdr:rowOff>
    </xdr:to>
    <xdr:sp macro="" textlink="">
      <xdr:nvSpPr>
        <xdr:cNvPr id="216" name="Oval 42"/>
        <xdr:cNvSpPr>
          <a:spLocks noChangeArrowheads="1"/>
        </xdr:cNvSpPr>
      </xdr:nvSpPr>
      <xdr:spPr bwMode="auto">
        <a:xfrm>
          <a:off x="4610100" y="6753225"/>
          <a:ext cx="83820" cy="78105"/>
        </a:xfrm>
        <a:prstGeom prst="ellipse">
          <a:avLst/>
        </a:prstGeom>
        <a:solidFill>
          <a:srgbClr val="C0504D"/>
        </a:solidFill>
        <a:ln w="9525">
          <a:solidFill>
            <a:srgbClr val="000000"/>
          </a:solidFill>
          <a:round/>
          <a:headEnd/>
          <a:tailEnd/>
        </a:ln>
      </xdr:spPr>
    </xdr:sp>
    <xdr:clientData/>
  </xdr:twoCellAnchor>
  <xdr:twoCellAnchor>
    <xdr:from>
      <xdr:col>16</xdr:col>
      <xdr:colOff>209550</xdr:colOff>
      <xdr:row>40</xdr:row>
      <xdr:rowOff>133350</xdr:rowOff>
    </xdr:from>
    <xdr:to>
      <xdr:col>16</xdr:col>
      <xdr:colOff>293370</xdr:colOff>
      <xdr:row>41</xdr:row>
      <xdr:rowOff>49530</xdr:rowOff>
    </xdr:to>
    <xdr:sp macro="" textlink="">
      <xdr:nvSpPr>
        <xdr:cNvPr id="217" name="Oval 42"/>
        <xdr:cNvSpPr>
          <a:spLocks noChangeArrowheads="1"/>
        </xdr:cNvSpPr>
      </xdr:nvSpPr>
      <xdr:spPr bwMode="auto">
        <a:xfrm>
          <a:off x="9963150" y="6772275"/>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581025</xdr:colOff>
      <xdr:row>50</xdr:row>
      <xdr:rowOff>114300</xdr:rowOff>
    </xdr:from>
    <xdr:to>
      <xdr:col>12</xdr:col>
      <xdr:colOff>55245</xdr:colOff>
      <xdr:row>51</xdr:row>
      <xdr:rowOff>30480</xdr:rowOff>
    </xdr:to>
    <xdr:sp macro="" textlink="">
      <xdr:nvSpPr>
        <xdr:cNvPr id="218" name="Oval 42"/>
        <xdr:cNvSpPr>
          <a:spLocks noChangeArrowheads="1"/>
        </xdr:cNvSpPr>
      </xdr:nvSpPr>
      <xdr:spPr bwMode="auto">
        <a:xfrm>
          <a:off x="7286625" y="841057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9525</xdr:colOff>
      <xdr:row>49</xdr:row>
      <xdr:rowOff>0</xdr:rowOff>
    </xdr:from>
    <xdr:to>
      <xdr:col>12</xdr:col>
      <xdr:colOff>93345</xdr:colOff>
      <xdr:row>49</xdr:row>
      <xdr:rowOff>78105</xdr:rowOff>
    </xdr:to>
    <xdr:sp macro="" textlink="">
      <xdr:nvSpPr>
        <xdr:cNvPr id="219" name="Oval 42"/>
        <xdr:cNvSpPr>
          <a:spLocks noChangeArrowheads="1"/>
        </xdr:cNvSpPr>
      </xdr:nvSpPr>
      <xdr:spPr bwMode="auto">
        <a:xfrm>
          <a:off x="7324725" y="8134350"/>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66675</xdr:colOff>
      <xdr:row>47</xdr:row>
      <xdr:rowOff>19050</xdr:rowOff>
    </xdr:from>
    <xdr:to>
      <xdr:col>12</xdr:col>
      <xdr:colOff>150495</xdr:colOff>
      <xdr:row>47</xdr:row>
      <xdr:rowOff>97155</xdr:rowOff>
    </xdr:to>
    <xdr:sp macro="" textlink="">
      <xdr:nvSpPr>
        <xdr:cNvPr id="220" name="Oval 42"/>
        <xdr:cNvSpPr>
          <a:spLocks noChangeArrowheads="1"/>
        </xdr:cNvSpPr>
      </xdr:nvSpPr>
      <xdr:spPr bwMode="auto">
        <a:xfrm>
          <a:off x="7381875" y="7829550"/>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95250</xdr:colOff>
      <xdr:row>45</xdr:row>
      <xdr:rowOff>76200</xdr:rowOff>
    </xdr:from>
    <xdr:to>
      <xdr:col>12</xdr:col>
      <xdr:colOff>179070</xdr:colOff>
      <xdr:row>45</xdr:row>
      <xdr:rowOff>154305</xdr:rowOff>
    </xdr:to>
    <xdr:sp macro="" textlink="">
      <xdr:nvSpPr>
        <xdr:cNvPr id="221" name="Oval 42"/>
        <xdr:cNvSpPr>
          <a:spLocks noChangeArrowheads="1"/>
        </xdr:cNvSpPr>
      </xdr:nvSpPr>
      <xdr:spPr bwMode="auto">
        <a:xfrm>
          <a:off x="7410450" y="7524750"/>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133350</xdr:colOff>
      <xdr:row>43</xdr:row>
      <xdr:rowOff>123825</xdr:rowOff>
    </xdr:from>
    <xdr:to>
      <xdr:col>12</xdr:col>
      <xdr:colOff>217170</xdr:colOff>
      <xdr:row>44</xdr:row>
      <xdr:rowOff>40005</xdr:rowOff>
    </xdr:to>
    <xdr:sp macro="" textlink="">
      <xdr:nvSpPr>
        <xdr:cNvPr id="222" name="Oval 42"/>
        <xdr:cNvSpPr>
          <a:spLocks noChangeArrowheads="1"/>
        </xdr:cNvSpPr>
      </xdr:nvSpPr>
      <xdr:spPr bwMode="auto">
        <a:xfrm>
          <a:off x="7448550" y="7248525"/>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257175</xdr:colOff>
      <xdr:row>43</xdr:row>
      <xdr:rowOff>152400</xdr:rowOff>
    </xdr:from>
    <xdr:to>
      <xdr:col>9</xdr:col>
      <xdr:colOff>340995</xdr:colOff>
      <xdr:row>44</xdr:row>
      <xdr:rowOff>68580</xdr:rowOff>
    </xdr:to>
    <xdr:sp macro="" textlink="">
      <xdr:nvSpPr>
        <xdr:cNvPr id="223" name="Oval 42"/>
        <xdr:cNvSpPr>
          <a:spLocks noChangeArrowheads="1"/>
        </xdr:cNvSpPr>
      </xdr:nvSpPr>
      <xdr:spPr bwMode="auto">
        <a:xfrm>
          <a:off x="5743575" y="7277100"/>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285750</xdr:colOff>
      <xdr:row>42</xdr:row>
      <xdr:rowOff>38100</xdr:rowOff>
    </xdr:from>
    <xdr:to>
      <xdr:col>9</xdr:col>
      <xdr:colOff>369570</xdr:colOff>
      <xdr:row>42</xdr:row>
      <xdr:rowOff>116205</xdr:rowOff>
    </xdr:to>
    <xdr:sp macro="" textlink="">
      <xdr:nvSpPr>
        <xdr:cNvPr id="224" name="Oval 42"/>
        <xdr:cNvSpPr>
          <a:spLocks noChangeArrowheads="1"/>
        </xdr:cNvSpPr>
      </xdr:nvSpPr>
      <xdr:spPr bwMode="auto">
        <a:xfrm>
          <a:off x="5772150" y="700087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9525</xdr:colOff>
      <xdr:row>42</xdr:row>
      <xdr:rowOff>45718</xdr:rowOff>
    </xdr:from>
    <xdr:to>
      <xdr:col>12</xdr:col>
      <xdr:colOff>232411</xdr:colOff>
      <xdr:row>50</xdr:row>
      <xdr:rowOff>152400</xdr:rowOff>
    </xdr:to>
    <xdr:sp macro="" textlink="">
      <xdr:nvSpPr>
        <xdr:cNvPr id="225" name="Line 22"/>
        <xdr:cNvSpPr>
          <a:spLocks noChangeShapeType="1"/>
        </xdr:cNvSpPr>
      </xdr:nvSpPr>
      <xdr:spPr bwMode="auto">
        <a:xfrm flipV="1">
          <a:off x="7324725" y="7008493"/>
          <a:ext cx="222886" cy="1440182"/>
        </a:xfrm>
        <a:prstGeom prst="line">
          <a:avLst/>
        </a:prstGeom>
        <a:noFill/>
        <a:ln w="19050">
          <a:solidFill>
            <a:srgbClr val="00B050"/>
          </a:solidFill>
          <a:round/>
          <a:headEnd/>
          <a:tailEnd/>
        </a:ln>
      </xdr:spPr>
    </xdr:sp>
    <xdr:clientData/>
  </xdr:twoCellAnchor>
  <xdr:twoCellAnchor>
    <xdr:from>
      <xdr:col>2</xdr:col>
      <xdr:colOff>133350</xdr:colOff>
      <xdr:row>26</xdr:row>
      <xdr:rowOff>133350</xdr:rowOff>
    </xdr:from>
    <xdr:to>
      <xdr:col>2</xdr:col>
      <xdr:colOff>217170</xdr:colOff>
      <xdr:row>27</xdr:row>
      <xdr:rowOff>49530</xdr:rowOff>
    </xdr:to>
    <xdr:sp macro="" textlink="">
      <xdr:nvSpPr>
        <xdr:cNvPr id="226" name="Oval 42"/>
        <xdr:cNvSpPr>
          <a:spLocks noChangeArrowheads="1"/>
        </xdr:cNvSpPr>
      </xdr:nvSpPr>
      <xdr:spPr bwMode="auto">
        <a:xfrm>
          <a:off x="1352550" y="4505325"/>
          <a:ext cx="83820" cy="78105"/>
        </a:xfrm>
        <a:prstGeom prst="ellipse">
          <a:avLst/>
        </a:prstGeom>
        <a:solidFill>
          <a:srgbClr val="C0504D"/>
        </a:solidFill>
        <a:ln w="9525">
          <a:solidFill>
            <a:srgbClr val="000000"/>
          </a:solidFill>
          <a:round/>
          <a:headEnd/>
          <a:tailEnd/>
        </a:ln>
      </xdr:spPr>
    </xdr:sp>
    <xdr:clientData/>
  </xdr:twoCellAnchor>
  <xdr:twoCellAnchor>
    <xdr:from>
      <xdr:col>3</xdr:col>
      <xdr:colOff>9525</xdr:colOff>
      <xdr:row>27</xdr:row>
      <xdr:rowOff>38100</xdr:rowOff>
    </xdr:from>
    <xdr:to>
      <xdr:col>3</xdr:col>
      <xdr:colOff>93345</xdr:colOff>
      <xdr:row>27</xdr:row>
      <xdr:rowOff>116205</xdr:rowOff>
    </xdr:to>
    <xdr:sp macro="" textlink="">
      <xdr:nvSpPr>
        <xdr:cNvPr id="227" name="Oval 42"/>
        <xdr:cNvSpPr>
          <a:spLocks noChangeArrowheads="1"/>
        </xdr:cNvSpPr>
      </xdr:nvSpPr>
      <xdr:spPr bwMode="auto">
        <a:xfrm>
          <a:off x="1838325" y="4572000"/>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38100</xdr:colOff>
      <xdr:row>27</xdr:row>
      <xdr:rowOff>114300</xdr:rowOff>
    </xdr:from>
    <xdr:to>
      <xdr:col>4</xdr:col>
      <xdr:colOff>121920</xdr:colOff>
      <xdr:row>28</xdr:row>
      <xdr:rowOff>30480</xdr:rowOff>
    </xdr:to>
    <xdr:sp macro="" textlink="">
      <xdr:nvSpPr>
        <xdr:cNvPr id="228" name="Oval 42"/>
        <xdr:cNvSpPr>
          <a:spLocks noChangeArrowheads="1"/>
        </xdr:cNvSpPr>
      </xdr:nvSpPr>
      <xdr:spPr bwMode="auto">
        <a:xfrm>
          <a:off x="2476500" y="4648200"/>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295275</xdr:colOff>
      <xdr:row>27</xdr:row>
      <xdr:rowOff>133350</xdr:rowOff>
    </xdr:from>
    <xdr:to>
      <xdr:col>4</xdr:col>
      <xdr:colOff>379095</xdr:colOff>
      <xdr:row>28</xdr:row>
      <xdr:rowOff>49530</xdr:rowOff>
    </xdr:to>
    <xdr:sp macro="" textlink="">
      <xdr:nvSpPr>
        <xdr:cNvPr id="229" name="Oval 42"/>
        <xdr:cNvSpPr>
          <a:spLocks noChangeArrowheads="1"/>
        </xdr:cNvSpPr>
      </xdr:nvSpPr>
      <xdr:spPr bwMode="auto">
        <a:xfrm>
          <a:off x="2733675" y="466725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114300</xdr:colOff>
      <xdr:row>28</xdr:row>
      <xdr:rowOff>19050</xdr:rowOff>
    </xdr:from>
    <xdr:to>
      <xdr:col>5</xdr:col>
      <xdr:colOff>198120</xdr:colOff>
      <xdr:row>28</xdr:row>
      <xdr:rowOff>97155</xdr:rowOff>
    </xdr:to>
    <xdr:sp macro="" textlink="">
      <xdr:nvSpPr>
        <xdr:cNvPr id="230" name="Oval 42"/>
        <xdr:cNvSpPr>
          <a:spLocks noChangeArrowheads="1"/>
        </xdr:cNvSpPr>
      </xdr:nvSpPr>
      <xdr:spPr bwMode="auto">
        <a:xfrm>
          <a:off x="3162300" y="4714875"/>
          <a:ext cx="83820" cy="78105"/>
        </a:xfrm>
        <a:prstGeom prst="ellipse">
          <a:avLst/>
        </a:prstGeom>
        <a:solidFill>
          <a:srgbClr val="C0504D"/>
        </a:solidFill>
        <a:ln w="9525">
          <a:solidFill>
            <a:srgbClr val="000000"/>
          </a:solidFill>
          <a:round/>
          <a:headEnd/>
          <a:tailEnd/>
        </a:ln>
      </xdr:spPr>
    </xdr:sp>
    <xdr:clientData/>
  </xdr:twoCellAnchor>
  <xdr:twoCellAnchor>
    <xdr:from>
      <xdr:col>3</xdr:col>
      <xdr:colOff>219075</xdr:colOff>
      <xdr:row>24</xdr:row>
      <xdr:rowOff>66675</xdr:rowOff>
    </xdr:from>
    <xdr:to>
      <xdr:col>3</xdr:col>
      <xdr:colOff>302895</xdr:colOff>
      <xdr:row>24</xdr:row>
      <xdr:rowOff>144780</xdr:rowOff>
    </xdr:to>
    <xdr:sp macro="" textlink="">
      <xdr:nvSpPr>
        <xdr:cNvPr id="231" name="Oval 42"/>
        <xdr:cNvSpPr>
          <a:spLocks noChangeArrowheads="1"/>
        </xdr:cNvSpPr>
      </xdr:nvSpPr>
      <xdr:spPr bwMode="auto">
        <a:xfrm>
          <a:off x="2047875" y="4114800"/>
          <a:ext cx="83820" cy="78105"/>
        </a:xfrm>
        <a:prstGeom prst="ellipse">
          <a:avLst/>
        </a:prstGeom>
        <a:solidFill>
          <a:srgbClr val="C0504D"/>
        </a:solidFill>
        <a:ln w="9525">
          <a:solidFill>
            <a:srgbClr val="000000"/>
          </a:solidFill>
          <a:round/>
          <a:headEnd/>
          <a:tailEnd/>
        </a:ln>
      </xdr:spPr>
    </xdr:sp>
    <xdr:clientData/>
  </xdr:twoCellAnchor>
  <xdr:twoCellAnchor>
    <xdr:from>
      <xdr:col>3</xdr:col>
      <xdr:colOff>523875</xdr:colOff>
      <xdr:row>25</xdr:row>
      <xdr:rowOff>57150</xdr:rowOff>
    </xdr:from>
    <xdr:to>
      <xdr:col>3</xdr:col>
      <xdr:colOff>607695</xdr:colOff>
      <xdr:row>25</xdr:row>
      <xdr:rowOff>135255</xdr:rowOff>
    </xdr:to>
    <xdr:sp macro="" textlink="">
      <xdr:nvSpPr>
        <xdr:cNvPr id="232" name="Oval 42"/>
        <xdr:cNvSpPr>
          <a:spLocks noChangeArrowheads="1"/>
        </xdr:cNvSpPr>
      </xdr:nvSpPr>
      <xdr:spPr bwMode="auto">
        <a:xfrm>
          <a:off x="2352675" y="4267200"/>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28575</xdr:colOff>
      <xdr:row>23</xdr:row>
      <xdr:rowOff>142875</xdr:rowOff>
    </xdr:from>
    <xdr:to>
      <xdr:col>2</xdr:col>
      <xdr:colOff>112395</xdr:colOff>
      <xdr:row>24</xdr:row>
      <xdr:rowOff>59055</xdr:rowOff>
    </xdr:to>
    <xdr:sp macro="" textlink="">
      <xdr:nvSpPr>
        <xdr:cNvPr id="233" name="Oval 42"/>
        <xdr:cNvSpPr>
          <a:spLocks noChangeArrowheads="1"/>
        </xdr:cNvSpPr>
      </xdr:nvSpPr>
      <xdr:spPr bwMode="auto">
        <a:xfrm>
          <a:off x="1247775" y="402907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552450</xdr:colOff>
      <xdr:row>27</xdr:row>
      <xdr:rowOff>38100</xdr:rowOff>
    </xdr:from>
    <xdr:to>
      <xdr:col>8</xdr:col>
      <xdr:colOff>26670</xdr:colOff>
      <xdr:row>27</xdr:row>
      <xdr:rowOff>116205</xdr:rowOff>
    </xdr:to>
    <xdr:sp macro="" textlink="">
      <xdr:nvSpPr>
        <xdr:cNvPr id="234" name="Oval 42"/>
        <xdr:cNvSpPr>
          <a:spLocks noChangeArrowheads="1"/>
        </xdr:cNvSpPr>
      </xdr:nvSpPr>
      <xdr:spPr bwMode="auto">
        <a:xfrm>
          <a:off x="4819650" y="4572000"/>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561975</xdr:colOff>
      <xdr:row>25</xdr:row>
      <xdr:rowOff>76200</xdr:rowOff>
    </xdr:from>
    <xdr:to>
      <xdr:col>8</xdr:col>
      <xdr:colOff>36195</xdr:colOff>
      <xdr:row>25</xdr:row>
      <xdr:rowOff>154305</xdr:rowOff>
    </xdr:to>
    <xdr:sp macro="" textlink="">
      <xdr:nvSpPr>
        <xdr:cNvPr id="235" name="Oval 42"/>
        <xdr:cNvSpPr>
          <a:spLocks noChangeArrowheads="1"/>
        </xdr:cNvSpPr>
      </xdr:nvSpPr>
      <xdr:spPr bwMode="auto">
        <a:xfrm>
          <a:off x="4829175" y="4286250"/>
          <a:ext cx="83820" cy="78105"/>
        </a:xfrm>
        <a:prstGeom prst="ellipse">
          <a:avLst/>
        </a:prstGeom>
        <a:solidFill>
          <a:srgbClr val="C0504D"/>
        </a:solidFill>
        <a:ln w="9525">
          <a:solidFill>
            <a:srgbClr val="000000"/>
          </a:solidFill>
          <a:round/>
          <a:headEnd/>
          <a:tailEnd/>
        </a:ln>
      </xdr:spPr>
    </xdr:sp>
    <xdr:clientData/>
  </xdr:twoCellAnchor>
  <xdr:twoCellAnchor>
    <xdr:from>
      <xdr:col>1</xdr:col>
      <xdr:colOff>476250</xdr:colOff>
      <xdr:row>26</xdr:row>
      <xdr:rowOff>114300</xdr:rowOff>
    </xdr:from>
    <xdr:to>
      <xdr:col>1</xdr:col>
      <xdr:colOff>560070</xdr:colOff>
      <xdr:row>27</xdr:row>
      <xdr:rowOff>30480</xdr:rowOff>
    </xdr:to>
    <xdr:sp macro="" textlink="">
      <xdr:nvSpPr>
        <xdr:cNvPr id="236" name="Oval 42"/>
        <xdr:cNvSpPr>
          <a:spLocks noChangeArrowheads="1"/>
        </xdr:cNvSpPr>
      </xdr:nvSpPr>
      <xdr:spPr bwMode="auto">
        <a:xfrm>
          <a:off x="1085850" y="4486275"/>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390525</xdr:colOff>
      <xdr:row>27</xdr:row>
      <xdr:rowOff>19050</xdr:rowOff>
    </xdr:from>
    <xdr:to>
      <xdr:col>2</xdr:col>
      <xdr:colOff>474345</xdr:colOff>
      <xdr:row>27</xdr:row>
      <xdr:rowOff>97155</xdr:rowOff>
    </xdr:to>
    <xdr:sp macro="" textlink="">
      <xdr:nvSpPr>
        <xdr:cNvPr id="237" name="Oval 42"/>
        <xdr:cNvSpPr>
          <a:spLocks noChangeArrowheads="1"/>
        </xdr:cNvSpPr>
      </xdr:nvSpPr>
      <xdr:spPr bwMode="auto">
        <a:xfrm>
          <a:off x="1609725" y="4552950"/>
          <a:ext cx="83820" cy="78105"/>
        </a:xfrm>
        <a:prstGeom prst="ellipse">
          <a:avLst/>
        </a:prstGeom>
        <a:solidFill>
          <a:srgbClr val="C0504D"/>
        </a:solidFill>
        <a:ln w="9525">
          <a:solidFill>
            <a:srgbClr val="000000"/>
          </a:solidFill>
          <a:round/>
          <a:headEnd/>
          <a:tailEnd/>
        </a:ln>
      </xdr:spPr>
    </xdr:sp>
    <xdr:clientData/>
  </xdr:twoCellAnchor>
  <xdr:twoCellAnchor>
    <xdr:from>
      <xdr:col>3</xdr:col>
      <xdr:colOff>219075</xdr:colOff>
      <xdr:row>27</xdr:row>
      <xdr:rowOff>57150</xdr:rowOff>
    </xdr:from>
    <xdr:to>
      <xdr:col>3</xdr:col>
      <xdr:colOff>302895</xdr:colOff>
      <xdr:row>27</xdr:row>
      <xdr:rowOff>135255</xdr:rowOff>
    </xdr:to>
    <xdr:sp macro="" textlink="">
      <xdr:nvSpPr>
        <xdr:cNvPr id="238" name="Oval 42"/>
        <xdr:cNvSpPr>
          <a:spLocks noChangeArrowheads="1"/>
        </xdr:cNvSpPr>
      </xdr:nvSpPr>
      <xdr:spPr bwMode="auto">
        <a:xfrm>
          <a:off x="2047875" y="4591050"/>
          <a:ext cx="83820" cy="78105"/>
        </a:xfrm>
        <a:prstGeom prst="ellipse">
          <a:avLst/>
        </a:prstGeom>
        <a:solidFill>
          <a:srgbClr val="C0504D"/>
        </a:solidFill>
        <a:ln w="9525">
          <a:solidFill>
            <a:srgbClr val="000000"/>
          </a:solidFill>
          <a:round/>
          <a:headEnd/>
          <a:tailEnd/>
        </a:ln>
      </xdr:spPr>
    </xdr:sp>
    <xdr:clientData/>
  </xdr:twoCellAnchor>
  <xdr:twoCellAnchor>
    <xdr:from>
      <xdr:col>3</xdr:col>
      <xdr:colOff>419100</xdr:colOff>
      <xdr:row>27</xdr:row>
      <xdr:rowOff>76200</xdr:rowOff>
    </xdr:from>
    <xdr:to>
      <xdr:col>3</xdr:col>
      <xdr:colOff>502920</xdr:colOff>
      <xdr:row>27</xdr:row>
      <xdr:rowOff>154305</xdr:rowOff>
    </xdr:to>
    <xdr:sp macro="" textlink="">
      <xdr:nvSpPr>
        <xdr:cNvPr id="239" name="Oval 42"/>
        <xdr:cNvSpPr>
          <a:spLocks noChangeArrowheads="1"/>
        </xdr:cNvSpPr>
      </xdr:nvSpPr>
      <xdr:spPr bwMode="auto">
        <a:xfrm>
          <a:off x="2247900" y="4610100"/>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504825</xdr:colOff>
      <xdr:row>27</xdr:row>
      <xdr:rowOff>152400</xdr:rowOff>
    </xdr:from>
    <xdr:to>
      <xdr:col>4</xdr:col>
      <xdr:colOff>588645</xdr:colOff>
      <xdr:row>28</xdr:row>
      <xdr:rowOff>68580</xdr:rowOff>
    </xdr:to>
    <xdr:sp macro="" textlink="">
      <xdr:nvSpPr>
        <xdr:cNvPr id="240" name="Oval 42"/>
        <xdr:cNvSpPr>
          <a:spLocks noChangeArrowheads="1"/>
        </xdr:cNvSpPr>
      </xdr:nvSpPr>
      <xdr:spPr bwMode="auto">
        <a:xfrm>
          <a:off x="2943225" y="468630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342900</xdr:colOff>
      <xdr:row>28</xdr:row>
      <xdr:rowOff>57150</xdr:rowOff>
    </xdr:from>
    <xdr:to>
      <xdr:col>5</xdr:col>
      <xdr:colOff>426720</xdr:colOff>
      <xdr:row>28</xdr:row>
      <xdr:rowOff>135255</xdr:rowOff>
    </xdr:to>
    <xdr:sp macro="" textlink="">
      <xdr:nvSpPr>
        <xdr:cNvPr id="241" name="Oval 42"/>
        <xdr:cNvSpPr>
          <a:spLocks noChangeArrowheads="1"/>
        </xdr:cNvSpPr>
      </xdr:nvSpPr>
      <xdr:spPr bwMode="auto">
        <a:xfrm>
          <a:off x="3390900" y="4752975"/>
          <a:ext cx="83820" cy="78105"/>
        </a:xfrm>
        <a:prstGeom prst="ellipse">
          <a:avLst/>
        </a:prstGeom>
        <a:solidFill>
          <a:srgbClr val="C0504D"/>
        </a:solidFill>
        <a:ln w="9525">
          <a:solidFill>
            <a:srgbClr val="000000"/>
          </a:solidFill>
          <a:round/>
          <a:headEnd/>
          <a:tailEnd/>
        </a:ln>
      </xdr:spPr>
    </xdr:sp>
    <xdr:clientData/>
  </xdr:twoCellAnchor>
  <xdr:twoCellAnchor>
    <xdr:from>
      <xdr:col>3</xdr:col>
      <xdr:colOff>428625</xdr:colOff>
      <xdr:row>24</xdr:row>
      <xdr:rowOff>28575</xdr:rowOff>
    </xdr:from>
    <xdr:to>
      <xdr:col>3</xdr:col>
      <xdr:colOff>512445</xdr:colOff>
      <xdr:row>24</xdr:row>
      <xdr:rowOff>106680</xdr:rowOff>
    </xdr:to>
    <xdr:sp macro="" textlink="">
      <xdr:nvSpPr>
        <xdr:cNvPr id="242" name="Oval 42"/>
        <xdr:cNvSpPr>
          <a:spLocks noChangeArrowheads="1"/>
        </xdr:cNvSpPr>
      </xdr:nvSpPr>
      <xdr:spPr bwMode="auto">
        <a:xfrm>
          <a:off x="2257425" y="4076700"/>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47625</xdr:colOff>
      <xdr:row>26</xdr:row>
      <xdr:rowOff>85725</xdr:rowOff>
    </xdr:from>
    <xdr:to>
      <xdr:col>4</xdr:col>
      <xdr:colOff>131445</xdr:colOff>
      <xdr:row>27</xdr:row>
      <xdr:rowOff>1905</xdr:rowOff>
    </xdr:to>
    <xdr:sp macro="" textlink="">
      <xdr:nvSpPr>
        <xdr:cNvPr id="243" name="Oval 42"/>
        <xdr:cNvSpPr>
          <a:spLocks noChangeArrowheads="1"/>
        </xdr:cNvSpPr>
      </xdr:nvSpPr>
      <xdr:spPr bwMode="auto">
        <a:xfrm>
          <a:off x="2486025" y="4457700"/>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9525</xdr:colOff>
      <xdr:row>20</xdr:row>
      <xdr:rowOff>76200</xdr:rowOff>
    </xdr:from>
    <xdr:to>
      <xdr:col>8</xdr:col>
      <xdr:colOff>93345</xdr:colOff>
      <xdr:row>20</xdr:row>
      <xdr:rowOff>154305</xdr:rowOff>
    </xdr:to>
    <xdr:sp macro="" textlink="">
      <xdr:nvSpPr>
        <xdr:cNvPr id="244" name="Oval 42"/>
        <xdr:cNvSpPr>
          <a:spLocks noChangeArrowheads="1"/>
        </xdr:cNvSpPr>
      </xdr:nvSpPr>
      <xdr:spPr bwMode="auto">
        <a:xfrm>
          <a:off x="4886325" y="3476625"/>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0</xdr:colOff>
      <xdr:row>19</xdr:row>
      <xdr:rowOff>9525</xdr:rowOff>
    </xdr:from>
    <xdr:to>
      <xdr:col>8</xdr:col>
      <xdr:colOff>83820</xdr:colOff>
      <xdr:row>19</xdr:row>
      <xdr:rowOff>87630</xdr:rowOff>
    </xdr:to>
    <xdr:sp macro="" textlink="">
      <xdr:nvSpPr>
        <xdr:cNvPr id="245" name="Oval 42"/>
        <xdr:cNvSpPr>
          <a:spLocks noChangeArrowheads="1"/>
        </xdr:cNvSpPr>
      </xdr:nvSpPr>
      <xdr:spPr bwMode="auto">
        <a:xfrm>
          <a:off x="4876800" y="3248025"/>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9525</xdr:colOff>
      <xdr:row>17</xdr:row>
      <xdr:rowOff>104775</xdr:rowOff>
    </xdr:from>
    <xdr:to>
      <xdr:col>8</xdr:col>
      <xdr:colOff>93345</xdr:colOff>
      <xdr:row>18</xdr:row>
      <xdr:rowOff>20955</xdr:rowOff>
    </xdr:to>
    <xdr:sp macro="" textlink="">
      <xdr:nvSpPr>
        <xdr:cNvPr id="246" name="Oval 42"/>
        <xdr:cNvSpPr>
          <a:spLocks noChangeArrowheads="1"/>
        </xdr:cNvSpPr>
      </xdr:nvSpPr>
      <xdr:spPr bwMode="auto">
        <a:xfrm>
          <a:off x="4886325" y="3019425"/>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19050</xdr:colOff>
      <xdr:row>16</xdr:row>
      <xdr:rowOff>66675</xdr:rowOff>
    </xdr:from>
    <xdr:to>
      <xdr:col>8</xdr:col>
      <xdr:colOff>102870</xdr:colOff>
      <xdr:row>16</xdr:row>
      <xdr:rowOff>144780</xdr:rowOff>
    </xdr:to>
    <xdr:sp macro="" textlink="">
      <xdr:nvSpPr>
        <xdr:cNvPr id="247" name="Oval 42"/>
        <xdr:cNvSpPr>
          <a:spLocks noChangeArrowheads="1"/>
        </xdr:cNvSpPr>
      </xdr:nvSpPr>
      <xdr:spPr bwMode="auto">
        <a:xfrm>
          <a:off x="4895850" y="2819400"/>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28575</xdr:colOff>
      <xdr:row>15</xdr:row>
      <xdr:rowOff>0</xdr:rowOff>
    </xdr:from>
    <xdr:to>
      <xdr:col>8</xdr:col>
      <xdr:colOff>112395</xdr:colOff>
      <xdr:row>15</xdr:row>
      <xdr:rowOff>78105</xdr:rowOff>
    </xdr:to>
    <xdr:sp macro="" textlink="">
      <xdr:nvSpPr>
        <xdr:cNvPr id="248" name="Oval 42"/>
        <xdr:cNvSpPr>
          <a:spLocks noChangeArrowheads="1"/>
        </xdr:cNvSpPr>
      </xdr:nvSpPr>
      <xdr:spPr bwMode="auto">
        <a:xfrm>
          <a:off x="4905375" y="2590800"/>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28575</xdr:colOff>
      <xdr:row>13</xdr:row>
      <xdr:rowOff>57150</xdr:rowOff>
    </xdr:from>
    <xdr:to>
      <xdr:col>8</xdr:col>
      <xdr:colOff>112395</xdr:colOff>
      <xdr:row>13</xdr:row>
      <xdr:rowOff>135255</xdr:rowOff>
    </xdr:to>
    <xdr:sp macro="" textlink="">
      <xdr:nvSpPr>
        <xdr:cNvPr id="249" name="Oval 42"/>
        <xdr:cNvSpPr>
          <a:spLocks noChangeArrowheads="1"/>
        </xdr:cNvSpPr>
      </xdr:nvSpPr>
      <xdr:spPr bwMode="auto">
        <a:xfrm>
          <a:off x="4905375" y="2324100"/>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390525</xdr:colOff>
      <xdr:row>13</xdr:row>
      <xdr:rowOff>66675</xdr:rowOff>
    </xdr:from>
    <xdr:to>
      <xdr:col>7</xdr:col>
      <xdr:colOff>474345</xdr:colOff>
      <xdr:row>13</xdr:row>
      <xdr:rowOff>144780</xdr:rowOff>
    </xdr:to>
    <xdr:sp macro="" textlink="">
      <xdr:nvSpPr>
        <xdr:cNvPr id="250" name="Oval 42"/>
        <xdr:cNvSpPr>
          <a:spLocks noChangeArrowheads="1"/>
        </xdr:cNvSpPr>
      </xdr:nvSpPr>
      <xdr:spPr bwMode="auto">
        <a:xfrm>
          <a:off x="4657725" y="233362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304800</xdr:colOff>
      <xdr:row>14</xdr:row>
      <xdr:rowOff>66675</xdr:rowOff>
    </xdr:from>
    <xdr:to>
      <xdr:col>7</xdr:col>
      <xdr:colOff>388620</xdr:colOff>
      <xdr:row>14</xdr:row>
      <xdr:rowOff>144780</xdr:rowOff>
    </xdr:to>
    <xdr:sp macro="" textlink="">
      <xdr:nvSpPr>
        <xdr:cNvPr id="251" name="Oval 42"/>
        <xdr:cNvSpPr>
          <a:spLocks noChangeArrowheads="1"/>
        </xdr:cNvSpPr>
      </xdr:nvSpPr>
      <xdr:spPr bwMode="auto">
        <a:xfrm>
          <a:off x="4572000" y="2495550"/>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247650</xdr:colOff>
      <xdr:row>15</xdr:row>
      <xdr:rowOff>85725</xdr:rowOff>
    </xdr:from>
    <xdr:to>
      <xdr:col>7</xdr:col>
      <xdr:colOff>331470</xdr:colOff>
      <xdr:row>16</xdr:row>
      <xdr:rowOff>1905</xdr:rowOff>
    </xdr:to>
    <xdr:sp macro="" textlink="">
      <xdr:nvSpPr>
        <xdr:cNvPr id="252" name="Oval 42"/>
        <xdr:cNvSpPr>
          <a:spLocks noChangeArrowheads="1"/>
        </xdr:cNvSpPr>
      </xdr:nvSpPr>
      <xdr:spPr bwMode="auto">
        <a:xfrm>
          <a:off x="4514850" y="267652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428625</xdr:colOff>
      <xdr:row>15</xdr:row>
      <xdr:rowOff>95250</xdr:rowOff>
    </xdr:from>
    <xdr:to>
      <xdr:col>7</xdr:col>
      <xdr:colOff>512445</xdr:colOff>
      <xdr:row>16</xdr:row>
      <xdr:rowOff>11430</xdr:rowOff>
    </xdr:to>
    <xdr:sp macro="" textlink="">
      <xdr:nvSpPr>
        <xdr:cNvPr id="253" name="Oval 42"/>
        <xdr:cNvSpPr>
          <a:spLocks noChangeArrowheads="1"/>
        </xdr:cNvSpPr>
      </xdr:nvSpPr>
      <xdr:spPr bwMode="auto">
        <a:xfrm>
          <a:off x="4695825" y="2686050"/>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0</xdr:colOff>
      <xdr:row>15</xdr:row>
      <xdr:rowOff>76200</xdr:rowOff>
    </xdr:from>
    <xdr:to>
      <xdr:col>7</xdr:col>
      <xdr:colOff>83820</xdr:colOff>
      <xdr:row>15</xdr:row>
      <xdr:rowOff>154305</xdr:rowOff>
    </xdr:to>
    <xdr:sp macro="" textlink="">
      <xdr:nvSpPr>
        <xdr:cNvPr id="254" name="Oval 42"/>
        <xdr:cNvSpPr>
          <a:spLocks noChangeArrowheads="1"/>
        </xdr:cNvSpPr>
      </xdr:nvSpPr>
      <xdr:spPr bwMode="auto">
        <a:xfrm>
          <a:off x="4267200" y="2667000"/>
          <a:ext cx="83820" cy="78105"/>
        </a:xfrm>
        <a:prstGeom prst="ellipse">
          <a:avLst/>
        </a:prstGeom>
        <a:solidFill>
          <a:srgbClr val="C0504D"/>
        </a:solidFill>
        <a:ln w="9525">
          <a:solidFill>
            <a:srgbClr val="000000"/>
          </a:solidFill>
          <a:round/>
          <a:headEnd/>
          <a:tailEnd/>
        </a:ln>
      </xdr:spPr>
    </xdr:sp>
    <xdr:clientData/>
  </xdr:twoCellAnchor>
  <xdr:twoCellAnchor>
    <xdr:from>
      <xdr:col>6</xdr:col>
      <xdr:colOff>352425</xdr:colOff>
      <xdr:row>15</xdr:row>
      <xdr:rowOff>66675</xdr:rowOff>
    </xdr:from>
    <xdr:to>
      <xdr:col>6</xdr:col>
      <xdr:colOff>436245</xdr:colOff>
      <xdr:row>15</xdr:row>
      <xdr:rowOff>144780</xdr:rowOff>
    </xdr:to>
    <xdr:sp macro="" textlink="">
      <xdr:nvSpPr>
        <xdr:cNvPr id="255" name="Oval 42"/>
        <xdr:cNvSpPr>
          <a:spLocks noChangeArrowheads="1"/>
        </xdr:cNvSpPr>
      </xdr:nvSpPr>
      <xdr:spPr bwMode="auto">
        <a:xfrm>
          <a:off x="4010025" y="2657475"/>
          <a:ext cx="83820" cy="78105"/>
        </a:xfrm>
        <a:prstGeom prst="ellipse">
          <a:avLst/>
        </a:prstGeom>
        <a:solidFill>
          <a:srgbClr val="C0504D"/>
        </a:solidFill>
        <a:ln w="9525">
          <a:solidFill>
            <a:srgbClr val="000000"/>
          </a:solidFill>
          <a:round/>
          <a:headEnd/>
          <a:tailEnd/>
        </a:ln>
      </xdr:spPr>
    </xdr:sp>
    <xdr:clientData/>
  </xdr:twoCellAnchor>
  <xdr:twoCellAnchor>
    <xdr:from>
      <xdr:col>6</xdr:col>
      <xdr:colOff>85725</xdr:colOff>
      <xdr:row>15</xdr:row>
      <xdr:rowOff>76200</xdr:rowOff>
    </xdr:from>
    <xdr:to>
      <xdr:col>6</xdr:col>
      <xdr:colOff>169545</xdr:colOff>
      <xdr:row>15</xdr:row>
      <xdr:rowOff>154305</xdr:rowOff>
    </xdr:to>
    <xdr:sp macro="" textlink="">
      <xdr:nvSpPr>
        <xdr:cNvPr id="256" name="Oval 42"/>
        <xdr:cNvSpPr>
          <a:spLocks noChangeArrowheads="1"/>
        </xdr:cNvSpPr>
      </xdr:nvSpPr>
      <xdr:spPr bwMode="auto">
        <a:xfrm>
          <a:off x="3743325" y="266700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400050</xdr:colOff>
      <xdr:row>15</xdr:row>
      <xdr:rowOff>57150</xdr:rowOff>
    </xdr:from>
    <xdr:to>
      <xdr:col>5</xdr:col>
      <xdr:colOff>483870</xdr:colOff>
      <xdr:row>15</xdr:row>
      <xdr:rowOff>135255</xdr:rowOff>
    </xdr:to>
    <xdr:sp macro="" textlink="">
      <xdr:nvSpPr>
        <xdr:cNvPr id="257" name="Oval 42"/>
        <xdr:cNvSpPr>
          <a:spLocks noChangeArrowheads="1"/>
        </xdr:cNvSpPr>
      </xdr:nvSpPr>
      <xdr:spPr bwMode="auto">
        <a:xfrm>
          <a:off x="3448050" y="264795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114300</xdr:colOff>
      <xdr:row>15</xdr:row>
      <xdr:rowOff>38100</xdr:rowOff>
    </xdr:from>
    <xdr:to>
      <xdr:col>5</xdr:col>
      <xdr:colOff>198120</xdr:colOff>
      <xdr:row>15</xdr:row>
      <xdr:rowOff>116205</xdr:rowOff>
    </xdr:to>
    <xdr:sp macro="" textlink="">
      <xdr:nvSpPr>
        <xdr:cNvPr id="258" name="Oval 42"/>
        <xdr:cNvSpPr>
          <a:spLocks noChangeArrowheads="1"/>
        </xdr:cNvSpPr>
      </xdr:nvSpPr>
      <xdr:spPr bwMode="auto">
        <a:xfrm>
          <a:off x="3162300" y="2628900"/>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571500</xdr:colOff>
      <xdr:row>26</xdr:row>
      <xdr:rowOff>57150</xdr:rowOff>
    </xdr:from>
    <xdr:to>
      <xdr:col>10</xdr:col>
      <xdr:colOff>45720</xdr:colOff>
      <xdr:row>26</xdr:row>
      <xdr:rowOff>135255</xdr:rowOff>
    </xdr:to>
    <xdr:sp macro="" textlink="">
      <xdr:nvSpPr>
        <xdr:cNvPr id="259" name="Oval 42"/>
        <xdr:cNvSpPr>
          <a:spLocks noChangeArrowheads="1"/>
        </xdr:cNvSpPr>
      </xdr:nvSpPr>
      <xdr:spPr bwMode="auto">
        <a:xfrm>
          <a:off x="6057900" y="4429125"/>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542925</xdr:colOff>
      <xdr:row>28</xdr:row>
      <xdr:rowOff>95250</xdr:rowOff>
    </xdr:from>
    <xdr:to>
      <xdr:col>10</xdr:col>
      <xdr:colOff>17145</xdr:colOff>
      <xdr:row>29</xdr:row>
      <xdr:rowOff>11430</xdr:rowOff>
    </xdr:to>
    <xdr:sp macro="" textlink="">
      <xdr:nvSpPr>
        <xdr:cNvPr id="260" name="Oval 42"/>
        <xdr:cNvSpPr>
          <a:spLocks noChangeArrowheads="1"/>
        </xdr:cNvSpPr>
      </xdr:nvSpPr>
      <xdr:spPr bwMode="auto">
        <a:xfrm>
          <a:off x="6029325" y="4791075"/>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57150</xdr:colOff>
      <xdr:row>23</xdr:row>
      <xdr:rowOff>123825</xdr:rowOff>
    </xdr:from>
    <xdr:to>
      <xdr:col>4</xdr:col>
      <xdr:colOff>140970</xdr:colOff>
      <xdr:row>24</xdr:row>
      <xdr:rowOff>40005</xdr:rowOff>
    </xdr:to>
    <xdr:sp macro="" textlink="">
      <xdr:nvSpPr>
        <xdr:cNvPr id="261" name="Oval 42"/>
        <xdr:cNvSpPr>
          <a:spLocks noChangeArrowheads="1"/>
        </xdr:cNvSpPr>
      </xdr:nvSpPr>
      <xdr:spPr bwMode="auto">
        <a:xfrm>
          <a:off x="2495550" y="4010025"/>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304800</xdr:colOff>
      <xdr:row>23</xdr:row>
      <xdr:rowOff>76200</xdr:rowOff>
    </xdr:from>
    <xdr:to>
      <xdr:col>4</xdr:col>
      <xdr:colOff>388620</xdr:colOff>
      <xdr:row>23</xdr:row>
      <xdr:rowOff>154305</xdr:rowOff>
    </xdr:to>
    <xdr:sp macro="" textlink="">
      <xdr:nvSpPr>
        <xdr:cNvPr id="262" name="Oval 42"/>
        <xdr:cNvSpPr>
          <a:spLocks noChangeArrowheads="1"/>
        </xdr:cNvSpPr>
      </xdr:nvSpPr>
      <xdr:spPr bwMode="auto">
        <a:xfrm>
          <a:off x="2743200" y="3962400"/>
          <a:ext cx="83820" cy="78105"/>
        </a:xfrm>
        <a:prstGeom prst="ellipse">
          <a:avLst/>
        </a:prstGeom>
        <a:solidFill>
          <a:srgbClr val="C0504D"/>
        </a:solidFill>
        <a:ln w="9525">
          <a:solidFill>
            <a:srgbClr val="000000"/>
          </a:solidFill>
          <a:round/>
          <a:headEnd/>
          <a:tailEnd/>
        </a:ln>
      </xdr:spPr>
    </xdr:sp>
    <xdr:clientData/>
  </xdr:twoCellAnchor>
  <xdr:twoCellAnchor>
    <xdr:from>
      <xdr:col>4</xdr:col>
      <xdr:colOff>523875</xdr:colOff>
      <xdr:row>23</xdr:row>
      <xdr:rowOff>19050</xdr:rowOff>
    </xdr:from>
    <xdr:to>
      <xdr:col>4</xdr:col>
      <xdr:colOff>607695</xdr:colOff>
      <xdr:row>23</xdr:row>
      <xdr:rowOff>97155</xdr:rowOff>
    </xdr:to>
    <xdr:sp macro="" textlink="">
      <xdr:nvSpPr>
        <xdr:cNvPr id="263" name="Oval 42"/>
        <xdr:cNvSpPr>
          <a:spLocks noChangeArrowheads="1"/>
        </xdr:cNvSpPr>
      </xdr:nvSpPr>
      <xdr:spPr bwMode="auto">
        <a:xfrm>
          <a:off x="2962275" y="3905250"/>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180975</xdr:colOff>
      <xdr:row>22</xdr:row>
      <xdr:rowOff>133350</xdr:rowOff>
    </xdr:from>
    <xdr:to>
      <xdr:col>5</xdr:col>
      <xdr:colOff>264795</xdr:colOff>
      <xdr:row>23</xdr:row>
      <xdr:rowOff>49530</xdr:rowOff>
    </xdr:to>
    <xdr:sp macro="" textlink="">
      <xdr:nvSpPr>
        <xdr:cNvPr id="264" name="Oval 42"/>
        <xdr:cNvSpPr>
          <a:spLocks noChangeArrowheads="1"/>
        </xdr:cNvSpPr>
      </xdr:nvSpPr>
      <xdr:spPr bwMode="auto">
        <a:xfrm>
          <a:off x="3228975" y="3857625"/>
          <a:ext cx="83820" cy="78105"/>
        </a:xfrm>
        <a:prstGeom prst="ellipse">
          <a:avLst/>
        </a:prstGeom>
        <a:solidFill>
          <a:srgbClr val="C0504D"/>
        </a:solidFill>
        <a:ln w="9525">
          <a:solidFill>
            <a:srgbClr val="000000"/>
          </a:solidFill>
          <a:round/>
          <a:headEnd/>
          <a:tailEnd/>
        </a:ln>
      </xdr:spPr>
    </xdr:sp>
    <xdr:clientData/>
  </xdr:twoCellAnchor>
  <xdr:twoCellAnchor>
    <xdr:from>
      <xdr:col>5</xdr:col>
      <xdr:colOff>428625</xdr:colOff>
      <xdr:row>22</xdr:row>
      <xdr:rowOff>66675</xdr:rowOff>
    </xdr:from>
    <xdr:to>
      <xdr:col>5</xdr:col>
      <xdr:colOff>512445</xdr:colOff>
      <xdr:row>22</xdr:row>
      <xdr:rowOff>144780</xdr:rowOff>
    </xdr:to>
    <xdr:sp macro="" textlink="">
      <xdr:nvSpPr>
        <xdr:cNvPr id="265" name="Oval 42"/>
        <xdr:cNvSpPr>
          <a:spLocks noChangeArrowheads="1"/>
        </xdr:cNvSpPr>
      </xdr:nvSpPr>
      <xdr:spPr bwMode="auto">
        <a:xfrm>
          <a:off x="3476625" y="3790950"/>
          <a:ext cx="83820" cy="78105"/>
        </a:xfrm>
        <a:prstGeom prst="ellipse">
          <a:avLst/>
        </a:prstGeom>
        <a:solidFill>
          <a:srgbClr val="C0504D"/>
        </a:solidFill>
        <a:ln w="9525">
          <a:solidFill>
            <a:srgbClr val="000000"/>
          </a:solidFill>
          <a:round/>
          <a:headEnd/>
          <a:tailEnd/>
        </a:ln>
      </xdr:spPr>
    </xdr:sp>
    <xdr:clientData/>
  </xdr:twoCellAnchor>
  <xdr:twoCellAnchor>
    <xdr:from>
      <xdr:col>6</xdr:col>
      <xdr:colOff>123825</xdr:colOff>
      <xdr:row>22</xdr:row>
      <xdr:rowOff>0</xdr:rowOff>
    </xdr:from>
    <xdr:to>
      <xdr:col>6</xdr:col>
      <xdr:colOff>207645</xdr:colOff>
      <xdr:row>22</xdr:row>
      <xdr:rowOff>78105</xdr:rowOff>
    </xdr:to>
    <xdr:sp macro="" textlink="">
      <xdr:nvSpPr>
        <xdr:cNvPr id="266" name="Oval 42"/>
        <xdr:cNvSpPr>
          <a:spLocks noChangeArrowheads="1"/>
        </xdr:cNvSpPr>
      </xdr:nvSpPr>
      <xdr:spPr bwMode="auto">
        <a:xfrm>
          <a:off x="3781425" y="3724275"/>
          <a:ext cx="83820" cy="78105"/>
        </a:xfrm>
        <a:prstGeom prst="ellipse">
          <a:avLst/>
        </a:prstGeom>
        <a:solidFill>
          <a:srgbClr val="C0504D"/>
        </a:solidFill>
        <a:ln w="9525">
          <a:solidFill>
            <a:srgbClr val="000000"/>
          </a:solidFill>
          <a:round/>
          <a:headEnd/>
          <a:tailEnd/>
        </a:ln>
      </xdr:spPr>
    </xdr:sp>
    <xdr:clientData/>
  </xdr:twoCellAnchor>
  <xdr:twoCellAnchor>
    <xdr:from>
      <xdr:col>6</xdr:col>
      <xdr:colOff>447675</xdr:colOff>
      <xdr:row>21</xdr:row>
      <xdr:rowOff>76200</xdr:rowOff>
    </xdr:from>
    <xdr:to>
      <xdr:col>6</xdr:col>
      <xdr:colOff>531495</xdr:colOff>
      <xdr:row>21</xdr:row>
      <xdr:rowOff>154305</xdr:rowOff>
    </xdr:to>
    <xdr:sp macro="" textlink="">
      <xdr:nvSpPr>
        <xdr:cNvPr id="267" name="Oval 42"/>
        <xdr:cNvSpPr>
          <a:spLocks noChangeArrowheads="1"/>
        </xdr:cNvSpPr>
      </xdr:nvSpPr>
      <xdr:spPr bwMode="auto">
        <a:xfrm>
          <a:off x="4105275" y="3638550"/>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104775</xdr:colOff>
      <xdr:row>21</xdr:row>
      <xdr:rowOff>28575</xdr:rowOff>
    </xdr:from>
    <xdr:to>
      <xdr:col>7</xdr:col>
      <xdr:colOff>188595</xdr:colOff>
      <xdr:row>21</xdr:row>
      <xdr:rowOff>106680</xdr:rowOff>
    </xdr:to>
    <xdr:sp macro="" textlink="">
      <xdr:nvSpPr>
        <xdr:cNvPr id="268" name="Oval 42"/>
        <xdr:cNvSpPr>
          <a:spLocks noChangeArrowheads="1"/>
        </xdr:cNvSpPr>
      </xdr:nvSpPr>
      <xdr:spPr bwMode="auto">
        <a:xfrm>
          <a:off x="4371975" y="359092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371475</xdr:colOff>
      <xdr:row>20</xdr:row>
      <xdr:rowOff>133350</xdr:rowOff>
    </xdr:from>
    <xdr:to>
      <xdr:col>7</xdr:col>
      <xdr:colOff>455295</xdr:colOff>
      <xdr:row>21</xdr:row>
      <xdr:rowOff>49530</xdr:rowOff>
    </xdr:to>
    <xdr:sp macro="" textlink="">
      <xdr:nvSpPr>
        <xdr:cNvPr id="269" name="Oval 42"/>
        <xdr:cNvSpPr>
          <a:spLocks noChangeArrowheads="1"/>
        </xdr:cNvSpPr>
      </xdr:nvSpPr>
      <xdr:spPr bwMode="auto">
        <a:xfrm>
          <a:off x="4638675" y="353377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504825</xdr:colOff>
      <xdr:row>29</xdr:row>
      <xdr:rowOff>152400</xdr:rowOff>
    </xdr:from>
    <xdr:to>
      <xdr:col>7</xdr:col>
      <xdr:colOff>588645</xdr:colOff>
      <xdr:row>30</xdr:row>
      <xdr:rowOff>68580</xdr:rowOff>
    </xdr:to>
    <xdr:sp macro="" textlink="">
      <xdr:nvSpPr>
        <xdr:cNvPr id="270" name="Oval 42"/>
        <xdr:cNvSpPr>
          <a:spLocks noChangeArrowheads="1"/>
        </xdr:cNvSpPr>
      </xdr:nvSpPr>
      <xdr:spPr bwMode="auto">
        <a:xfrm>
          <a:off x="4772025" y="5010150"/>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590550</xdr:colOff>
      <xdr:row>23</xdr:row>
      <xdr:rowOff>104775</xdr:rowOff>
    </xdr:from>
    <xdr:to>
      <xdr:col>8</xdr:col>
      <xdr:colOff>64770</xdr:colOff>
      <xdr:row>24</xdr:row>
      <xdr:rowOff>20955</xdr:rowOff>
    </xdr:to>
    <xdr:sp macro="" textlink="">
      <xdr:nvSpPr>
        <xdr:cNvPr id="271" name="Oval 42"/>
        <xdr:cNvSpPr>
          <a:spLocks noChangeArrowheads="1"/>
        </xdr:cNvSpPr>
      </xdr:nvSpPr>
      <xdr:spPr bwMode="auto">
        <a:xfrm>
          <a:off x="4857750" y="3990975"/>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0</xdr:colOff>
      <xdr:row>22</xdr:row>
      <xdr:rowOff>19050</xdr:rowOff>
    </xdr:from>
    <xdr:to>
      <xdr:col>8</xdr:col>
      <xdr:colOff>83820</xdr:colOff>
      <xdr:row>22</xdr:row>
      <xdr:rowOff>97155</xdr:rowOff>
    </xdr:to>
    <xdr:sp macro="" textlink="">
      <xdr:nvSpPr>
        <xdr:cNvPr id="272" name="Oval 42"/>
        <xdr:cNvSpPr>
          <a:spLocks noChangeArrowheads="1"/>
        </xdr:cNvSpPr>
      </xdr:nvSpPr>
      <xdr:spPr bwMode="auto">
        <a:xfrm>
          <a:off x="4876800" y="3743325"/>
          <a:ext cx="83820" cy="78105"/>
        </a:xfrm>
        <a:prstGeom prst="ellipse">
          <a:avLst/>
        </a:prstGeom>
        <a:solidFill>
          <a:srgbClr val="C0504D"/>
        </a:solidFill>
        <a:ln w="9525">
          <a:solidFill>
            <a:srgbClr val="000000"/>
          </a:solidFill>
          <a:round/>
          <a:headEnd/>
          <a:tailEnd/>
        </a:ln>
      </xdr:spPr>
    </xdr:sp>
    <xdr:clientData/>
  </xdr:twoCellAnchor>
  <xdr:twoCellAnchor>
    <xdr:from>
      <xdr:col>7</xdr:col>
      <xdr:colOff>533400</xdr:colOff>
      <xdr:row>28</xdr:row>
      <xdr:rowOff>95250</xdr:rowOff>
    </xdr:from>
    <xdr:to>
      <xdr:col>8</xdr:col>
      <xdr:colOff>7620</xdr:colOff>
      <xdr:row>29</xdr:row>
      <xdr:rowOff>11430</xdr:rowOff>
    </xdr:to>
    <xdr:sp macro="" textlink="">
      <xdr:nvSpPr>
        <xdr:cNvPr id="273" name="Oval 42"/>
        <xdr:cNvSpPr>
          <a:spLocks noChangeArrowheads="1"/>
        </xdr:cNvSpPr>
      </xdr:nvSpPr>
      <xdr:spPr bwMode="auto">
        <a:xfrm>
          <a:off x="4800600" y="4791075"/>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257175</xdr:colOff>
      <xdr:row>20</xdr:row>
      <xdr:rowOff>47625</xdr:rowOff>
    </xdr:from>
    <xdr:to>
      <xdr:col>8</xdr:col>
      <xdr:colOff>340995</xdr:colOff>
      <xdr:row>20</xdr:row>
      <xdr:rowOff>125730</xdr:rowOff>
    </xdr:to>
    <xdr:sp macro="" textlink="">
      <xdr:nvSpPr>
        <xdr:cNvPr id="274" name="Oval 42"/>
        <xdr:cNvSpPr>
          <a:spLocks noChangeArrowheads="1"/>
        </xdr:cNvSpPr>
      </xdr:nvSpPr>
      <xdr:spPr bwMode="auto">
        <a:xfrm>
          <a:off x="5133975" y="3448050"/>
          <a:ext cx="83820" cy="78105"/>
        </a:xfrm>
        <a:prstGeom prst="ellipse">
          <a:avLst/>
        </a:prstGeom>
        <a:solidFill>
          <a:srgbClr val="C0504D"/>
        </a:solidFill>
        <a:ln w="9525">
          <a:solidFill>
            <a:srgbClr val="000000"/>
          </a:solidFill>
          <a:round/>
          <a:headEnd/>
          <a:tailEnd/>
        </a:ln>
      </xdr:spPr>
    </xdr:sp>
    <xdr:clientData/>
  </xdr:twoCellAnchor>
  <xdr:twoCellAnchor>
    <xdr:from>
      <xdr:col>8</xdr:col>
      <xdr:colOff>495300</xdr:colOff>
      <xdr:row>20</xdr:row>
      <xdr:rowOff>47625</xdr:rowOff>
    </xdr:from>
    <xdr:to>
      <xdr:col>8</xdr:col>
      <xdr:colOff>579120</xdr:colOff>
      <xdr:row>20</xdr:row>
      <xdr:rowOff>125730</xdr:rowOff>
    </xdr:to>
    <xdr:sp macro="" textlink="">
      <xdr:nvSpPr>
        <xdr:cNvPr id="275" name="Oval 42"/>
        <xdr:cNvSpPr>
          <a:spLocks noChangeArrowheads="1"/>
        </xdr:cNvSpPr>
      </xdr:nvSpPr>
      <xdr:spPr bwMode="auto">
        <a:xfrm>
          <a:off x="5372100" y="3448050"/>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114300</xdr:colOff>
      <xdr:row>20</xdr:row>
      <xdr:rowOff>38100</xdr:rowOff>
    </xdr:from>
    <xdr:to>
      <xdr:col>9</xdr:col>
      <xdr:colOff>198120</xdr:colOff>
      <xdr:row>20</xdr:row>
      <xdr:rowOff>116205</xdr:rowOff>
    </xdr:to>
    <xdr:sp macro="" textlink="">
      <xdr:nvSpPr>
        <xdr:cNvPr id="276" name="Oval 42"/>
        <xdr:cNvSpPr>
          <a:spLocks noChangeArrowheads="1"/>
        </xdr:cNvSpPr>
      </xdr:nvSpPr>
      <xdr:spPr bwMode="auto">
        <a:xfrm>
          <a:off x="5600700" y="3438525"/>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352425</xdr:colOff>
      <xdr:row>20</xdr:row>
      <xdr:rowOff>28575</xdr:rowOff>
    </xdr:from>
    <xdr:to>
      <xdr:col>9</xdr:col>
      <xdr:colOff>436245</xdr:colOff>
      <xdr:row>20</xdr:row>
      <xdr:rowOff>106680</xdr:rowOff>
    </xdr:to>
    <xdr:sp macro="" textlink="">
      <xdr:nvSpPr>
        <xdr:cNvPr id="277" name="Oval 42"/>
        <xdr:cNvSpPr>
          <a:spLocks noChangeArrowheads="1"/>
        </xdr:cNvSpPr>
      </xdr:nvSpPr>
      <xdr:spPr bwMode="auto">
        <a:xfrm>
          <a:off x="5838825" y="3429000"/>
          <a:ext cx="83820" cy="78105"/>
        </a:xfrm>
        <a:prstGeom prst="ellipse">
          <a:avLst/>
        </a:prstGeom>
        <a:solidFill>
          <a:srgbClr val="C0504D"/>
        </a:solidFill>
        <a:ln w="9525">
          <a:solidFill>
            <a:srgbClr val="000000"/>
          </a:solidFill>
          <a:round/>
          <a:headEnd/>
          <a:tailEnd/>
        </a:ln>
      </xdr:spPr>
    </xdr:sp>
    <xdr:clientData/>
  </xdr:twoCellAnchor>
  <xdr:twoCellAnchor>
    <xdr:from>
      <xdr:col>10</xdr:col>
      <xdr:colOff>19050</xdr:colOff>
      <xdr:row>20</xdr:row>
      <xdr:rowOff>28575</xdr:rowOff>
    </xdr:from>
    <xdr:to>
      <xdr:col>10</xdr:col>
      <xdr:colOff>102870</xdr:colOff>
      <xdr:row>20</xdr:row>
      <xdr:rowOff>106680</xdr:rowOff>
    </xdr:to>
    <xdr:sp macro="" textlink="">
      <xdr:nvSpPr>
        <xdr:cNvPr id="278" name="Oval 42"/>
        <xdr:cNvSpPr>
          <a:spLocks noChangeArrowheads="1"/>
        </xdr:cNvSpPr>
      </xdr:nvSpPr>
      <xdr:spPr bwMode="auto">
        <a:xfrm>
          <a:off x="6115050" y="3429000"/>
          <a:ext cx="83820" cy="78105"/>
        </a:xfrm>
        <a:prstGeom prst="ellipse">
          <a:avLst/>
        </a:prstGeom>
        <a:solidFill>
          <a:srgbClr val="C0504D"/>
        </a:solidFill>
        <a:ln w="9525">
          <a:solidFill>
            <a:srgbClr val="000000"/>
          </a:solidFill>
          <a:round/>
          <a:headEnd/>
          <a:tailEnd/>
        </a:ln>
      </xdr:spPr>
    </xdr:sp>
    <xdr:clientData/>
  </xdr:twoCellAnchor>
  <xdr:twoCellAnchor>
    <xdr:from>
      <xdr:col>9</xdr:col>
      <xdr:colOff>600075</xdr:colOff>
      <xdr:row>24</xdr:row>
      <xdr:rowOff>38100</xdr:rowOff>
    </xdr:from>
    <xdr:to>
      <xdr:col>10</xdr:col>
      <xdr:colOff>74295</xdr:colOff>
      <xdr:row>24</xdr:row>
      <xdr:rowOff>116205</xdr:rowOff>
    </xdr:to>
    <xdr:sp macro="" textlink="">
      <xdr:nvSpPr>
        <xdr:cNvPr id="279" name="Oval 42"/>
        <xdr:cNvSpPr>
          <a:spLocks noChangeArrowheads="1"/>
        </xdr:cNvSpPr>
      </xdr:nvSpPr>
      <xdr:spPr bwMode="auto">
        <a:xfrm>
          <a:off x="6086475" y="4086225"/>
          <a:ext cx="83820" cy="78105"/>
        </a:xfrm>
        <a:prstGeom prst="ellipse">
          <a:avLst/>
        </a:prstGeom>
        <a:solidFill>
          <a:srgbClr val="C0504D"/>
        </a:solidFill>
        <a:ln w="9525">
          <a:solidFill>
            <a:srgbClr val="000000"/>
          </a:solidFill>
          <a:round/>
          <a:headEnd/>
          <a:tailEnd/>
        </a:ln>
      </xdr:spPr>
    </xdr:sp>
    <xdr:clientData/>
  </xdr:twoCellAnchor>
  <xdr:twoCellAnchor>
    <xdr:from>
      <xdr:col>10</xdr:col>
      <xdr:colOff>9525</xdr:colOff>
      <xdr:row>22</xdr:row>
      <xdr:rowOff>66675</xdr:rowOff>
    </xdr:from>
    <xdr:to>
      <xdr:col>10</xdr:col>
      <xdr:colOff>93345</xdr:colOff>
      <xdr:row>22</xdr:row>
      <xdr:rowOff>144780</xdr:rowOff>
    </xdr:to>
    <xdr:sp macro="" textlink="">
      <xdr:nvSpPr>
        <xdr:cNvPr id="280" name="Oval 42"/>
        <xdr:cNvSpPr>
          <a:spLocks noChangeArrowheads="1"/>
        </xdr:cNvSpPr>
      </xdr:nvSpPr>
      <xdr:spPr bwMode="auto">
        <a:xfrm>
          <a:off x="6105525" y="3790950"/>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381000</xdr:colOff>
      <xdr:row>32</xdr:row>
      <xdr:rowOff>19050</xdr:rowOff>
    </xdr:from>
    <xdr:to>
      <xdr:col>11</xdr:col>
      <xdr:colOff>464820</xdr:colOff>
      <xdr:row>32</xdr:row>
      <xdr:rowOff>97155</xdr:rowOff>
    </xdr:to>
    <xdr:sp macro="" textlink="">
      <xdr:nvSpPr>
        <xdr:cNvPr id="281" name="Oval 42"/>
        <xdr:cNvSpPr>
          <a:spLocks noChangeArrowheads="1"/>
        </xdr:cNvSpPr>
      </xdr:nvSpPr>
      <xdr:spPr bwMode="auto">
        <a:xfrm>
          <a:off x="7086600" y="5362575"/>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428625</xdr:colOff>
      <xdr:row>30</xdr:row>
      <xdr:rowOff>85725</xdr:rowOff>
    </xdr:from>
    <xdr:to>
      <xdr:col>11</xdr:col>
      <xdr:colOff>512445</xdr:colOff>
      <xdr:row>31</xdr:row>
      <xdr:rowOff>1905</xdr:rowOff>
    </xdr:to>
    <xdr:sp macro="" textlink="">
      <xdr:nvSpPr>
        <xdr:cNvPr id="282" name="Oval 42"/>
        <xdr:cNvSpPr>
          <a:spLocks noChangeArrowheads="1"/>
        </xdr:cNvSpPr>
      </xdr:nvSpPr>
      <xdr:spPr bwMode="auto">
        <a:xfrm>
          <a:off x="7134225" y="5105400"/>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552450</xdr:colOff>
      <xdr:row>29</xdr:row>
      <xdr:rowOff>38100</xdr:rowOff>
    </xdr:from>
    <xdr:to>
      <xdr:col>13</xdr:col>
      <xdr:colOff>26670</xdr:colOff>
      <xdr:row>29</xdr:row>
      <xdr:rowOff>116205</xdr:rowOff>
    </xdr:to>
    <xdr:sp macro="" textlink="">
      <xdr:nvSpPr>
        <xdr:cNvPr id="283" name="Oval 42"/>
        <xdr:cNvSpPr>
          <a:spLocks noChangeArrowheads="1"/>
        </xdr:cNvSpPr>
      </xdr:nvSpPr>
      <xdr:spPr bwMode="auto">
        <a:xfrm>
          <a:off x="7867650" y="4895850"/>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295275</xdr:colOff>
      <xdr:row>29</xdr:row>
      <xdr:rowOff>38100</xdr:rowOff>
    </xdr:from>
    <xdr:to>
      <xdr:col>12</xdr:col>
      <xdr:colOff>379095</xdr:colOff>
      <xdr:row>29</xdr:row>
      <xdr:rowOff>116205</xdr:rowOff>
    </xdr:to>
    <xdr:sp macro="" textlink="">
      <xdr:nvSpPr>
        <xdr:cNvPr id="284" name="Oval 42"/>
        <xdr:cNvSpPr>
          <a:spLocks noChangeArrowheads="1"/>
        </xdr:cNvSpPr>
      </xdr:nvSpPr>
      <xdr:spPr bwMode="auto">
        <a:xfrm>
          <a:off x="7610475" y="4895850"/>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85725</xdr:colOff>
      <xdr:row>29</xdr:row>
      <xdr:rowOff>19050</xdr:rowOff>
    </xdr:from>
    <xdr:to>
      <xdr:col>12</xdr:col>
      <xdr:colOff>169545</xdr:colOff>
      <xdr:row>29</xdr:row>
      <xdr:rowOff>97155</xdr:rowOff>
    </xdr:to>
    <xdr:sp macro="" textlink="">
      <xdr:nvSpPr>
        <xdr:cNvPr id="285" name="Oval 42"/>
        <xdr:cNvSpPr>
          <a:spLocks noChangeArrowheads="1"/>
        </xdr:cNvSpPr>
      </xdr:nvSpPr>
      <xdr:spPr bwMode="auto">
        <a:xfrm>
          <a:off x="7400925" y="4876800"/>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447675</xdr:colOff>
      <xdr:row>28</xdr:row>
      <xdr:rowOff>152400</xdr:rowOff>
    </xdr:from>
    <xdr:to>
      <xdr:col>11</xdr:col>
      <xdr:colOff>531495</xdr:colOff>
      <xdr:row>29</xdr:row>
      <xdr:rowOff>68580</xdr:rowOff>
    </xdr:to>
    <xdr:sp macro="" textlink="">
      <xdr:nvSpPr>
        <xdr:cNvPr id="286" name="Oval 42"/>
        <xdr:cNvSpPr>
          <a:spLocks noChangeArrowheads="1"/>
        </xdr:cNvSpPr>
      </xdr:nvSpPr>
      <xdr:spPr bwMode="auto">
        <a:xfrm>
          <a:off x="7153275" y="4848225"/>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171450</xdr:colOff>
      <xdr:row>28</xdr:row>
      <xdr:rowOff>152400</xdr:rowOff>
    </xdr:from>
    <xdr:to>
      <xdr:col>11</xdr:col>
      <xdr:colOff>255270</xdr:colOff>
      <xdr:row>29</xdr:row>
      <xdr:rowOff>68580</xdr:rowOff>
    </xdr:to>
    <xdr:sp macro="" textlink="">
      <xdr:nvSpPr>
        <xdr:cNvPr id="287" name="Oval 42"/>
        <xdr:cNvSpPr>
          <a:spLocks noChangeArrowheads="1"/>
        </xdr:cNvSpPr>
      </xdr:nvSpPr>
      <xdr:spPr bwMode="auto">
        <a:xfrm>
          <a:off x="6877050" y="4848225"/>
          <a:ext cx="83820" cy="78105"/>
        </a:xfrm>
        <a:prstGeom prst="ellipse">
          <a:avLst/>
        </a:prstGeom>
        <a:solidFill>
          <a:srgbClr val="C0504D"/>
        </a:solidFill>
        <a:ln w="9525">
          <a:solidFill>
            <a:srgbClr val="000000"/>
          </a:solidFill>
          <a:round/>
          <a:headEnd/>
          <a:tailEnd/>
        </a:ln>
      </xdr:spPr>
    </xdr:sp>
    <xdr:clientData/>
  </xdr:twoCellAnchor>
  <xdr:twoCellAnchor>
    <xdr:from>
      <xdr:col>10</xdr:col>
      <xdr:colOff>495300</xdr:colOff>
      <xdr:row>28</xdr:row>
      <xdr:rowOff>114300</xdr:rowOff>
    </xdr:from>
    <xdr:to>
      <xdr:col>10</xdr:col>
      <xdr:colOff>579120</xdr:colOff>
      <xdr:row>29</xdr:row>
      <xdr:rowOff>30480</xdr:rowOff>
    </xdr:to>
    <xdr:sp macro="" textlink="">
      <xdr:nvSpPr>
        <xdr:cNvPr id="288" name="Oval 42"/>
        <xdr:cNvSpPr>
          <a:spLocks noChangeArrowheads="1"/>
        </xdr:cNvSpPr>
      </xdr:nvSpPr>
      <xdr:spPr bwMode="auto">
        <a:xfrm>
          <a:off x="6591300" y="4810125"/>
          <a:ext cx="83820" cy="78105"/>
        </a:xfrm>
        <a:prstGeom prst="ellipse">
          <a:avLst/>
        </a:prstGeom>
        <a:solidFill>
          <a:srgbClr val="C0504D"/>
        </a:solidFill>
        <a:ln w="9525">
          <a:solidFill>
            <a:srgbClr val="000000"/>
          </a:solidFill>
          <a:round/>
          <a:headEnd/>
          <a:tailEnd/>
        </a:ln>
      </xdr:spPr>
    </xdr:sp>
    <xdr:clientData/>
  </xdr:twoCellAnchor>
  <xdr:twoCellAnchor>
    <xdr:from>
      <xdr:col>10</xdr:col>
      <xdr:colOff>200025</xdr:colOff>
      <xdr:row>28</xdr:row>
      <xdr:rowOff>123825</xdr:rowOff>
    </xdr:from>
    <xdr:to>
      <xdr:col>10</xdr:col>
      <xdr:colOff>283845</xdr:colOff>
      <xdr:row>29</xdr:row>
      <xdr:rowOff>40005</xdr:rowOff>
    </xdr:to>
    <xdr:sp macro="" textlink="">
      <xdr:nvSpPr>
        <xdr:cNvPr id="289" name="Oval 42"/>
        <xdr:cNvSpPr>
          <a:spLocks noChangeArrowheads="1"/>
        </xdr:cNvSpPr>
      </xdr:nvSpPr>
      <xdr:spPr bwMode="auto">
        <a:xfrm>
          <a:off x="6296025" y="4819650"/>
          <a:ext cx="83820" cy="78105"/>
        </a:xfrm>
        <a:prstGeom prst="ellipse">
          <a:avLst/>
        </a:prstGeom>
        <a:solidFill>
          <a:srgbClr val="C0504D"/>
        </a:solidFill>
        <a:ln w="9525">
          <a:solidFill>
            <a:srgbClr val="000000"/>
          </a:solidFill>
          <a:round/>
          <a:headEnd/>
          <a:tailEnd/>
        </a:ln>
      </xdr:spPr>
    </xdr:sp>
    <xdr:clientData/>
  </xdr:twoCellAnchor>
  <xdr:twoCellAnchor>
    <xdr:from>
      <xdr:col>11</xdr:col>
      <xdr:colOff>381000</xdr:colOff>
      <xdr:row>33</xdr:row>
      <xdr:rowOff>85725</xdr:rowOff>
    </xdr:from>
    <xdr:to>
      <xdr:col>11</xdr:col>
      <xdr:colOff>464820</xdr:colOff>
      <xdr:row>34</xdr:row>
      <xdr:rowOff>1905</xdr:rowOff>
    </xdr:to>
    <xdr:sp macro="" textlink="">
      <xdr:nvSpPr>
        <xdr:cNvPr id="290" name="Oval 42"/>
        <xdr:cNvSpPr>
          <a:spLocks noChangeArrowheads="1"/>
        </xdr:cNvSpPr>
      </xdr:nvSpPr>
      <xdr:spPr bwMode="auto">
        <a:xfrm>
          <a:off x="7086600" y="5591175"/>
          <a:ext cx="83820" cy="78105"/>
        </a:xfrm>
        <a:prstGeom prst="ellipse">
          <a:avLst/>
        </a:prstGeom>
        <a:solidFill>
          <a:srgbClr val="C0504D"/>
        </a:solidFill>
        <a:ln w="9525">
          <a:solidFill>
            <a:srgbClr val="000000"/>
          </a:solidFill>
          <a:round/>
          <a:headEnd/>
          <a:tailEnd/>
        </a:ln>
      </xdr:spPr>
    </xdr:sp>
    <xdr:clientData/>
  </xdr:twoCellAnchor>
  <xdr:twoCellAnchor>
    <xdr:from>
      <xdr:col>13</xdr:col>
      <xdr:colOff>209550</xdr:colOff>
      <xdr:row>26</xdr:row>
      <xdr:rowOff>133350</xdr:rowOff>
    </xdr:from>
    <xdr:to>
      <xdr:col>13</xdr:col>
      <xdr:colOff>293370</xdr:colOff>
      <xdr:row>27</xdr:row>
      <xdr:rowOff>49530</xdr:rowOff>
    </xdr:to>
    <xdr:sp macro="" textlink="">
      <xdr:nvSpPr>
        <xdr:cNvPr id="291" name="Oval 42"/>
        <xdr:cNvSpPr>
          <a:spLocks noChangeArrowheads="1"/>
        </xdr:cNvSpPr>
      </xdr:nvSpPr>
      <xdr:spPr bwMode="auto">
        <a:xfrm>
          <a:off x="8134350" y="450532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561975</xdr:colOff>
      <xdr:row>26</xdr:row>
      <xdr:rowOff>152400</xdr:rowOff>
    </xdr:from>
    <xdr:to>
      <xdr:col>13</xdr:col>
      <xdr:colOff>36195</xdr:colOff>
      <xdr:row>27</xdr:row>
      <xdr:rowOff>68580</xdr:rowOff>
    </xdr:to>
    <xdr:sp macro="" textlink="">
      <xdr:nvSpPr>
        <xdr:cNvPr id="292" name="Oval 42"/>
        <xdr:cNvSpPr>
          <a:spLocks noChangeArrowheads="1"/>
        </xdr:cNvSpPr>
      </xdr:nvSpPr>
      <xdr:spPr bwMode="auto">
        <a:xfrm>
          <a:off x="7877175" y="452437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323850</xdr:colOff>
      <xdr:row>27</xdr:row>
      <xdr:rowOff>66675</xdr:rowOff>
    </xdr:from>
    <xdr:to>
      <xdr:col>12</xdr:col>
      <xdr:colOff>407670</xdr:colOff>
      <xdr:row>27</xdr:row>
      <xdr:rowOff>144780</xdr:rowOff>
    </xdr:to>
    <xdr:sp macro="" textlink="">
      <xdr:nvSpPr>
        <xdr:cNvPr id="293" name="Oval 42"/>
        <xdr:cNvSpPr>
          <a:spLocks noChangeArrowheads="1"/>
        </xdr:cNvSpPr>
      </xdr:nvSpPr>
      <xdr:spPr bwMode="auto">
        <a:xfrm>
          <a:off x="7639050" y="460057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247650</xdr:colOff>
      <xdr:row>32</xdr:row>
      <xdr:rowOff>0</xdr:rowOff>
    </xdr:from>
    <xdr:to>
      <xdr:col>12</xdr:col>
      <xdr:colOff>331470</xdr:colOff>
      <xdr:row>32</xdr:row>
      <xdr:rowOff>78105</xdr:rowOff>
    </xdr:to>
    <xdr:sp macro="" textlink="">
      <xdr:nvSpPr>
        <xdr:cNvPr id="294" name="Oval 42"/>
        <xdr:cNvSpPr>
          <a:spLocks noChangeArrowheads="1"/>
        </xdr:cNvSpPr>
      </xdr:nvSpPr>
      <xdr:spPr bwMode="auto">
        <a:xfrm>
          <a:off x="7562850" y="5343525"/>
          <a:ext cx="83820" cy="78105"/>
        </a:xfrm>
        <a:prstGeom prst="ellipse">
          <a:avLst/>
        </a:prstGeom>
        <a:solidFill>
          <a:srgbClr val="C0504D"/>
        </a:solidFill>
        <a:ln w="9525">
          <a:solidFill>
            <a:srgbClr val="000000"/>
          </a:solidFill>
          <a:round/>
          <a:headEnd/>
          <a:tailEnd/>
        </a:ln>
      </xdr:spPr>
    </xdr:sp>
    <xdr:clientData/>
  </xdr:twoCellAnchor>
  <xdr:twoCellAnchor>
    <xdr:from>
      <xdr:col>12</xdr:col>
      <xdr:colOff>257175</xdr:colOff>
      <xdr:row>30</xdr:row>
      <xdr:rowOff>85725</xdr:rowOff>
    </xdr:from>
    <xdr:to>
      <xdr:col>12</xdr:col>
      <xdr:colOff>340995</xdr:colOff>
      <xdr:row>31</xdr:row>
      <xdr:rowOff>1905</xdr:rowOff>
    </xdr:to>
    <xdr:sp macro="" textlink="">
      <xdr:nvSpPr>
        <xdr:cNvPr id="295" name="Oval 42"/>
        <xdr:cNvSpPr>
          <a:spLocks noChangeArrowheads="1"/>
        </xdr:cNvSpPr>
      </xdr:nvSpPr>
      <xdr:spPr bwMode="auto">
        <a:xfrm>
          <a:off x="7572375" y="5105400"/>
          <a:ext cx="83820" cy="78105"/>
        </a:xfrm>
        <a:prstGeom prst="ellipse">
          <a:avLst/>
        </a:prstGeom>
        <a:solidFill>
          <a:srgbClr val="C0504D"/>
        </a:solidFill>
        <a:ln w="9525">
          <a:solidFill>
            <a:srgbClr val="000000"/>
          </a:solidFill>
          <a:round/>
          <a:headEnd/>
          <a:tailEnd/>
        </a:ln>
      </xdr:spPr>
    </xdr:sp>
    <xdr:clientData/>
  </xdr:twoCellAnchor>
  <xdr:twoCellAnchor>
    <xdr:from>
      <xdr:col>2</xdr:col>
      <xdr:colOff>76200</xdr:colOff>
      <xdr:row>24</xdr:row>
      <xdr:rowOff>9525</xdr:rowOff>
    </xdr:from>
    <xdr:to>
      <xdr:col>2</xdr:col>
      <xdr:colOff>152400</xdr:colOff>
      <xdr:row>25</xdr:row>
      <xdr:rowOff>114300</xdr:rowOff>
    </xdr:to>
    <xdr:sp macro="" textlink="">
      <xdr:nvSpPr>
        <xdr:cNvPr id="296" name="Line 22"/>
        <xdr:cNvSpPr>
          <a:spLocks noChangeShapeType="1"/>
        </xdr:cNvSpPr>
      </xdr:nvSpPr>
      <xdr:spPr bwMode="auto">
        <a:xfrm flipH="1" flipV="1">
          <a:off x="1295400" y="4057650"/>
          <a:ext cx="76200" cy="266700"/>
        </a:xfrm>
        <a:prstGeom prst="line">
          <a:avLst/>
        </a:prstGeom>
        <a:noFill/>
        <a:ln w="19050">
          <a:solidFill>
            <a:srgbClr val="00B05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48</xdr:row>
      <xdr:rowOff>66675</xdr:rowOff>
    </xdr:from>
    <xdr:to>
      <xdr:col>7</xdr:col>
      <xdr:colOff>57150</xdr:colOff>
      <xdr:row>49</xdr:row>
      <xdr:rowOff>180975</xdr:rowOff>
    </xdr:to>
    <xdr:sp macro="" textlink="">
      <xdr:nvSpPr>
        <xdr:cNvPr id="3" name="WordArt 6" descr="Paper bag"/>
        <xdr:cNvSpPr>
          <a:spLocks noChangeArrowheads="1" noChangeShapeType="1" noTextEdit="1"/>
        </xdr:cNvSpPr>
      </xdr:nvSpPr>
      <xdr:spPr bwMode="auto">
        <a:xfrm>
          <a:off x="4391025" y="10315575"/>
          <a:ext cx="15621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3613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1</xdr:col>
      <xdr:colOff>600075</xdr:colOff>
      <xdr:row>226</xdr:row>
      <xdr:rowOff>85725</xdr:rowOff>
    </xdr:from>
    <xdr:to>
      <xdr:col>1</xdr:col>
      <xdr:colOff>1971675</xdr:colOff>
      <xdr:row>228</xdr:row>
      <xdr:rowOff>66675</xdr:rowOff>
    </xdr:to>
    <xdr:sp macro="" textlink="">
      <xdr:nvSpPr>
        <xdr:cNvPr id="7" name="WordArt 6" descr="Paper bag"/>
        <xdr:cNvSpPr>
          <a:spLocks noChangeArrowheads="1" noChangeShapeType="1" noTextEdit="1"/>
        </xdr:cNvSpPr>
      </xdr:nvSpPr>
      <xdr:spPr bwMode="auto">
        <a:xfrm>
          <a:off x="923925" y="457771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6</xdr:col>
      <xdr:colOff>0</xdr:colOff>
      <xdr:row>226</xdr:row>
      <xdr:rowOff>104775</xdr:rowOff>
    </xdr:from>
    <xdr:to>
      <xdr:col>7</xdr:col>
      <xdr:colOff>447675</xdr:colOff>
      <xdr:row>228</xdr:row>
      <xdr:rowOff>66675</xdr:rowOff>
    </xdr:to>
    <xdr:sp macro="" textlink="">
      <xdr:nvSpPr>
        <xdr:cNvPr id="8" name="WordArt 6" descr="Paper bag"/>
        <xdr:cNvSpPr>
          <a:spLocks noChangeArrowheads="1" noChangeShapeType="1" noTextEdit="1"/>
        </xdr:cNvSpPr>
      </xdr:nvSpPr>
      <xdr:spPr bwMode="auto">
        <a:xfrm>
          <a:off x="5114925" y="457962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48</xdr:row>
      <xdr:rowOff>9525</xdr:rowOff>
    </xdr:from>
    <xdr:to>
      <xdr:col>7</xdr:col>
      <xdr:colOff>57150</xdr:colOff>
      <xdr:row>49</xdr:row>
      <xdr:rowOff>123825</xdr:rowOff>
    </xdr:to>
    <xdr:sp macro="" textlink="">
      <xdr:nvSpPr>
        <xdr:cNvPr id="3" name="WordArt 6" descr="Paper bag"/>
        <xdr:cNvSpPr>
          <a:spLocks noChangeArrowheads="1" noChangeShapeType="1" noTextEdit="1"/>
        </xdr:cNvSpPr>
      </xdr:nvSpPr>
      <xdr:spPr bwMode="auto">
        <a:xfrm>
          <a:off x="5210175" y="102584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3613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685800</xdr:colOff>
      <xdr:row>103</xdr:row>
      <xdr:rowOff>9525</xdr:rowOff>
    </xdr:from>
    <xdr:to>
      <xdr:col>6</xdr:col>
      <xdr:colOff>495300</xdr:colOff>
      <xdr:row>104</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47</xdr:row>
      <xdr:rowOff>66675</xdr:rowOff>
    </xdr:from>
    <xdr:to>
      <xdr:col>7</xdr:col>
      <xdr:colOff>57150</xdr:colOff>
      <xdr:row>48</xdr:row>
      <xdr:rowOff>180975</xdr:rowOff>
    </xdr:to>
    <xdr:sp macro="" textlink="">
      <xdr:nvSpPr>
        <xdr:cNvPr id="3" name="WordArt 6" descr="Paper bag"/>
        <xdr:cNvSpPr>
          <a:spLocks noChangeArrowheads="1" noChangeShapeType="1" noTextEdit="1"/>
        </xdr:cNvSpPr>
      </xdr:nvSpPr>
      <xdr:spPr bwMode="auto">
        <a:xfrm>
          <a:off x="5210175" y="1031557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4</xdr:col>
      <xdr:colOff>238125</xdr:colOff>
      <xdr:row>190</xdr:row>
      <xdr:rowOff>152400</xdr:rowOff>
    </xdr:from>
    <xdr:to>
      <xdr:col>6</xdr:col>
      <xdr:colOff>47625</xdr:colOff>
      <xdr:row>191</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190</xdr:row>
      <xdr:rowOff>161925</xdr:rowOff>
    </xdr:from>
    <xdr:to>
      <xdr:col>1</xdr:col>
      <xdr:colOff>1590675</xdr:colOff>
      <xdr:row>191</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190500</xdr:colOff>
      <xdr:row>153</xdr:row>
      <xdr:rowOff>28575</xdr:rowOff>
    </xdr:from>
    <xdr:to>
      <xdr:col>7</xdr:col>
      <xdr:colOff>38100</xdr:colOff>
      <xdr:row>154</xdr:row>
      <xdr:rowOff>142875</xdr:rowOff>
    </xdr:to>
    <xdr:sp macro="" textlink="">
      <xdr:nvSpPr>
        <xdr:cNvPr id="6" name="WordArt 6" descr="Paper bag"/>
        <xdr:cNvSpPr>
          <a:spLocks noChangeArrowheads="1" noChangeShapeType="1" noTextEdit="1"/>
        </xdr:cNvSpPr>
      </xdr:nvSpPr>
      <xdr:spPr bwMode="auto">
        <a:xfrm>
          <a:off x="5191125" y="33994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5</xdr:col>
      <xdr:colOff>209550</xdr:colOff>
      <xdr:row>46</xdr:row>
      <xdr:rowOff>85725</xdr:rowOff>
    </xdr:from>
    <xdr:to>
      <xdr:col>7</xdr:col>
      <xdr:colOff>57150</xdr:colOff>
      <xdr:row>48</xdr:row>
      <xdr:rowOff>0</xdr:rowOff>
    </xdr:to>
    <xdr:sp macro="" textlink="">
      <xdr:nvSpPr>
        <xdr:cNvPr id="3" name="WordArt 6" descr="Paper bag"/>
        <xdr:cNvSpPr>
          <a:spLocks noChangeArrowheads="1" noChangeShapeType="1" noTextEdit="1"/>
        </xdr:cNvSpPr>
      </xdr:nvSpPr>
      <xdr:spPr bwMode="auto">
        <a:xfrm>
          <a:off x="5210175" y="1023937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Ammathi </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3613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209550</xdr:colOff>
      <xdr:row>46</xdr:row>
      <xdr:rowOff>85725</xdr:rowOff>
    </xdr:from>
    <xdr:to>
      <xdr:col>7</xdr:col>
      <xdr:colOff>57150</xdr:colOff>
      <xdr:row>48</xdr:row>
      <xdr:rowOff>0</xdr:rowOff>
    </xdr:to>
    <xdr:sp macro="" textlink="">
      <xdr:nvSpPr>
        <xdr:cNvPr id="3" name="WordArt 6" descr="Paper bag"/>
        <xdr:cNvSpPr>
          <a:spLocks noChangeArrowheads="1" noChangeShapeType="1" noTextEdit="1"/>
        </xdr:cNvSpPr>
      </xdr:nvSpPr>
      <xdr:spPr bwMode="auto">
        <a:xfrm>
          <a:off x="5210175" y="1023937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3613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209550</xdr:colOff>
      <xdr:row>46</xdr:row>
      <xdr:rowOff>85725</xdr:rowOff>
    </xdr:from>
    <xdr:to>
      <xdr:col>7</xdr:col>
      <xdr:colOff>57150</xdr:colOff>
      <xdr:row>48</xdr:row>
      <xdr:rowOff>0</xdr:rowOff>
    </xdr:to>
    <xdr:sp macro="" textlink="">
      <xdr:nvSpPr>
        <xdr:cNvPr id="3" name="WordArt 6" descr="Paper bag"/>
        <xdr:cNvSpPr>
          <a:spLocks noChangeArrowheads="1" noChangeShapeType="1" noTextEdit="1"/>
        </xdr:cNvSpPr>
      </xdr:nvSpPr>
      <xdr:spPr bwMode="auto">
        <a:xfrm>
          <a:off x="5210175" y="1023937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3613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685800</xdr:colOff>
      <xdr:row>104</xdr:row>
      <xdr:rowOff>19050</xdr:rowOff>
    </xdr:from>
    <xdr:to>
      <xdr:col>6</xdr:col>
      <xdr:colOff>495300</xdr:colOff>
      <xdr:row>105</xdr:row>
      <xdr:rowOff>123825</xdr:rowOff>
    </xdr:to>
    <xdr:sp macro="" textlink="">
      <xdr:nvSpPr>
        <xdr:cNvPr id="2" name="WordArt 6" descr="Paper bag"/>
        <xdr:cNvSpPr>
          <a:spLocks noChangeArrowheads="1" noChangeShapeType="1" noTextEdit="1"/>
        </xdr:cNvSpPr>
      </xdr:nvSpPr>
      <xdr:spPr bwMode="auto">
        <a:xfrm>
          <a:off x="4933950" y="2395537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49</xdr:row>
      <xdr:rowOff>161925</xdr:rowOff>
    </xdr:from>
    <xdr:to>
      <xdr:col>7</xdr:col>
      <xdr:colOff>57150</xdr:colOff>
      <xdr:row>51</xdr:row>
      <xdr:rowOff>76200</xdr:rowOff>
    </xdr:to>
    <xdr:sp macro="" textlink="">
      <xdr:nvSpPr>
        <xdr:cNvPr id="3" name="WordArt 6" descr="Paper bag"/>
        <xdr:cNvSpPr>
          <a:spLocks noChangeArrowheads="1" noChangeShapeType="1" noTextEdit="1"/>
        </xdr:cNvSpPr>
      </xdr:nvSpPr>
      <xdr:spPr bwMode="auto">
        <a:xfrm>
          <a:off x="5210175" y="10610850"/>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48611"/>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190500</xdr:colOff>
      <xdr:row>155</xdr:row>
      <xdr:rowOff>104775</xdr:rowOff>
    </xdr:from>
    <xdr:to>
      <xdr:col>7</xdr:col>
      <xdr:colOff>38100</xdr:colOff>
      <xdr:row>157</xdr:row>
      <xdr:rowOff>19050</xdr:rowOff>
    </xdr:to>
    <xdr:sp macro="" textlink="">
      <xdr:nvSpPr>
        <xdr:cNvPr id="6" name="WordArt 6" descr="Paper bag"/>
        <xdr:cNvSpPr>
          <a:spLocks noChangeArrowheads="1" noChangeShapeType="1" noTextEdit="1"/>
        </xdr:cNvSpPr>
      </xdr:nvSpPr>
      <xdr:spPr bwMode="auto">
        <a:xfrm>
          <a:off x="5191125" y="34270950"/>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379345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209550</xdr:colOff>
      <xdr:row>46</xdr:row>
      <xdr:rowOff>85725</xdr:rowOff>
    </xdr:from>
    <xdr:to>
      <xdr:col>7</xdr:col>
      <xdr:colOff>57150</xdr:colOff>
      <xdr:row>48</xdr:row>
      <xdr:rowOff>0</xdr:rowOff>
    </xdr:to>
    <xdr:sp macro="" textlink="">
      <xdr:nvSpPr>
        <xdr:cNvPr id="3" name="WordArt 6" descr="Paper bag"/>
        <xdr:cNvSpPr>
          <a:spLocks noChangeArrowheads="1" noChangeShapeType="1" noTextEdit="1"/>
        </xdr:cNvSpPr>
      </xdr:nvSpPr>
      <xdr:spPr bwMode="auto">
        <a:xfrm>
          <a:off x="5210175" y="1023937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438650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4396025"/>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Pollibetta</a:t>
          </a: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3613725"/>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Section,Pollibetta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610100" y="23564850"/>
          <a:ext cx="1228725"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48</xdr:row>
      <xdr:rowOff>152400</xdr:rowOff>
    </xdr:from>
    <xdr:to>
      <xdr:col>7</xdr:col>
      <xdr:colOff>57150</xdr:colOff>
      <xdr:row>50</xdr:row>
      <xdr:rowOff>66675</xdr:rowOff>
    </xdr:to>
    <xdr:sp macro="" textlink="">
      <xdr:nvSpPr>
        <xdr:cNvPr id="3" name="WordArt 6" descr="Paper bag"/>
        <xdr:cNvSpPr>
          <a:spLocks noChangeArrowheads="1" noChangeShapeType="1" noTextEdit="1"/>
        </xdr:cNvSpPr>
      </xdr:nvSpPr>
      <xdr:spPr bwMode="auto">
        <a:xfrm>
          <a:off x="4848225" y="10382250"/>
          <a:ext cx="12192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162425" y="41519475"/>
          <a:ext cx="1228725" cy="2476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Ammathi </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476250" y="41529000"/>
          <a:ext cx="1371600" cy="2381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610100" y="23564850"/>
          <a:ext cx="1228725"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5</xdr:col>
      <xdr:colOff>209550</xdr:colOff>
      <xdr:row>46</xdr:row>
      <xdr:rowOff>85725</xdr:rowOff>
    </xdr:from>
    <xdr:to>
      <xdr:col>7</xdr:col>
      <xdr:colOff>57150</xdr:colOff>
      <xdr:row>48</xdr:row>
      <xdr:rowOff>0</xdr:rowOff>
    </xdr:to>
    <xdr:sp macro="" textlink="">
      <xdr:nvSpPr>
        <xdr:cNvPr id="3" name="WordArt 6" descr="Paper bag"/>
        <xdr:cNvSpPr>
          <a:spLocks noChangeArrowheads="1" noChangeShapeType="1" noTextEdit="1"/>
        </xdr:cNvSpPr>
      </xdr:nvSpPr>
      <xdr:spPr bwMode="auto">
        <a:xfrm>
          <a:off x="4848225" y="9915525"/>
          <a:ext cx="12192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162425" y="41519475"/>
          <a:ext cx="1228725" cy="2476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Ammathi </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476250" y="41529000"/>
          <a:ext cx="1371600" cy="2381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4829175" y="33413700"/>
          <a:ext cx="12192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Section,Ammathi</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933950" y="22850475"/>
          <a:ext cx="1371600" cy="29527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ammathi</a:t>
          </a:r>
        </a:p>
      </xdr:txBody>
    </xdr:sp>
    <xdr:clientData/>
  </xdr:twoCellAnchor>
  <xdr:twoCellAnchor>
    <xdr:from>
      <xdr:col>5</xdr:col>
      <xdr:colOff>209550</xdr:colOff>
      <xdr:row>49</xdr:row>
      <xdr:rowOff>95250</xdr:rowOff>
    </xdr:from>
    <xdr:to>
      <xdr:col>7</xdr:col>
      <xdr:colOff>57150</xdr:colOff>
      <xdr:row>51</xdr:row>
      <xdr:rowOff>9525</xdr:rowOff>
    </xdr:to>
    <xdr:sp macro="" textlink="">
      <xdr:nvSpPr>
        <xdr:cNvPr id="3" name="WordArt 6" descr="Paper bag"/>
        <xdr:cNvSpPr>
          <a:spLocks noChangeArrowheads="1" noChangeShapeType="1" noTextEdit="1"/>
        </xdr:cNvSpPr>
      </xdr:nvSpPr>
      <xdr:spPr bwMode="auto">
        <a:xfrm>
          <a:off x="5210175" y="10086975"/>
          <a:ext cx="1409700" cy="29527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Section,ammathi</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39585900"/>
          <a:ext cx="1371600" cy="2095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39595425"/>
          <a:ext cx="1371600" cy="2000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ammathi</a:t>
          </a: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6" name="WordArt 6" descr="Paper bag"/>
        <xdr:cNvSpPr>
          <a:spLocks noChangeArrowheads="1" noChangeShapeType="1" noTextEdit="1"/>
        </xdr:cNvSpPr>
      </xdr:nvSpPr>
      <xdr:spPr bwMode="auto">
        <a:xfrm>
          <a:off x="5191125" y="32118300"/>
          <a:ext cx="1409700" cy="29527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Junior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Section,ammathi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685800</xdr:colOff>
      <xdr:row>104</xdr:row>
      <xdr:rowOff>9525</xdr:rowOff>
    </xdr:from>
    <xdr:to>
      <xdr:col>6</xdr:col>
      <xdr:colOff>495300</xdr:colOff>
      <xdr:row>105</xdr:row>
      <xdr:rowOff>114300</xdr:rowOff>
    </xdr:to>
    <xdr:sp macro="" textlink="">
      <xdr:nvSpPr>
        <xdr:cNvPr id="2" name="WordArt 6" descr="Paper bag"/>
        <xdr:cNvSpPr>
          <a:spLocks noChangeArrowheads="1" noChangeShapeType="1" noTextEdit="1"/>
        </xdr:cNvSpPr>
      </xdr:nvSpPr>
      <xdr:spPr bwMode="auto">
        <a:xfrm>
          <a:off x="4314825" y="22860000"/>
          <a:ext cx="12954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48</xdr:row>
      <xdr:rowOff>66675</xdr:rowOff>
    </xdr:from>
    <xdr:to>
      <xdr:col>7</xdr:col>
      <xdr:colOff>57150</xdr:colOff>
      <xdr:row>49</xdr:row>
      <xdr:rowOff>180975</xdr:rowOff>
    </xdr:to>
    <xdr:sp macro="" textlink="">
      <xdr:nvSpPr>
        <xdr:cNvPr id="3" name="WordArt 6" descr="Paper bag"/>
        <xdr:cNvSpPr>
          <a:spLocks noChangeArrowheads="1" noChangeShapeType="1" noTextEdit="1"/>
        </xdr:cNvSpPr>
      </xdr:nvSpPr>
      <xdr:spPr bwMode="auto">
        <a:xfrm>
          <a:off x="4524375" y="10315575"/>
          <a:ext cx="1571625"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twoCellAnchor>
    <xdr:from>
      <xdr:col>5</xdr:col>
      <xdr:colOff>190500</xdr:colOff>
      <xdr:row>151</xdr:row>
      <xdr:rowOff>180975</xdr:rowOff>
    </xdr:from>
    <xdr:to>
      <xdr:col>7</xdr:col>
      <xdr:colOff>38100</xdr:colOff>
      <xdr:row>153</xdr:row>
      <xdr:rowOff>95250</xdr:rowOff>
    </xdr:to>
    <xdr:sp macro="" textlink="">
      <xdr:nvSpPr>
        <xdr:cNvPr id="4" name="WordArt 6" descr="Paper bag"/>
        <xdr:cNvSpPr>
          <a:spLocks noChangeArrowheads="1" noChangeShapeType="1" noTextEdit="1"/>
        </xdr:cNvSpPr>
      </xdr:nvSpPr>
      <xdr:spPr bwMode="auto">
        <a:xfrm>
          <a:off x="4505325" y="32461200"/>
          <a:ext cx="1571625"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1</xdr:col>
      <xdr:colOff>600075</xdr:colOff>
      <xdr:row>226</xdr:row>
      <xdr:rowOff>85725</xdr:rowOff>
    </xdr:from>
    <xdr:to>
      <xdr:col>1</xdr:col>
      <xdr:colOff>1971675</xdr:colOff>
      <xdr:row>228</xdr:row>
      <xdr:rowOff>66675</xdr:rowOff>
    </xdr:to>
    <xdr:sp macro="" textlink="">
      <xdr:nvSpPr>
        <xdr:cNvPr id="5" name="WordArt 6" descr="Paper bag"/>
        <xdr:cNvSpPr>
          <a:spLocks noChangeArrowheads="1" noChangeShapeType="1" noTextEdit="1"/>
        </xdr:cNvSpPr>
      </xdr:nvSpPr>
      <xdr:spPr bwMode="auto">
        <a:xfrm>
          <a:off x="923925" y="4564380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6</xdr:col>
      <xdr:colOff>0</xdr:colOff>
      <xdr:row>226</xdr:row>
      <xdr:rowOff>104775</xdr:rowOff>
    </xdr:from>
    <xdr:to>
      <xdr:col>7</xdr:col>
      <xdr:colOff>447675</xdr:colOff>
      <xdr:row>228</xdr:row>
      <xdr:rowOff>66675</xdr:rowOff>
    </xdr:to>
    <xdr:sp macro="" textlink="">
      <xdr:nvSpPr>
        <xdr:cNvPr id="6" name="WordArt 6" descr="Paper bag"/>
        <xdr:cNvSpPr>
          <a:spLocks noChangeArrowheads="1" noChangeShapeType="1" noTextEdit="1"/>
        </xdr:cNvSpPr>
      </xdr:nvSpPr>
      <xdr:spPr bwMode="auto">
        <a:xfrm>
          <a:off x="5114925" y="45662850"/>
          <a:ext cx="1371600" cy="2857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685800</xdr:colOff>
      <xdr:row>104</xdr:row>
      <xdr:rowOff>19050</xdr:rowOff>
    </xdr:from>
    <xdr:to>
      <xdr:col>6</xdr:col>
      <xdr:colOff>495300</xdr:colOff>
      <xdr:row>105</xdr:row>
      <xdr:rowOff>123825</xdr:rowOff>
    </xdr:to>
    <xdr:sp macro="" textlink="">
      <xdr:nvSpPr>
        <xdr:cNvPr id="2" name="WordArt 6" descr="Paper bag"/>
        <xdr:cNvSpPr>
          <a:spLocks noChangeArrowheads="1" noChangeShapeType="1" noTextEdit="1"/>
        </xdr:cNvSpPr>
      </xdr:nvSpPr>
      <xdr:spPr bwMode="auto">
        <a:xfrm>
          <a:off x="4933950" y="2419350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209550</xdr:colOff>
      <xdr:row>49</xdr:row>
      <xdr:rowOff>161925</xdr:rowOff>
    </xdr:from>
    <xdr:to>
      <xdr:col>7</xdr:col>
      <xdr:colOff>57150</xdr:colOff>
      <xdr:row>51</xdr:row>
      <xdr:rowOff>76200</xdr:rowOff>
    </xdr:to>
    <xdr:sp macro="" textlink="">
      <xdr:nvSpPr>
        <xdr:cNvPr id="3" name="WordArt 6" descr="Paper bag"/>
        <xdr:cNvSpPr>
          <a:spLocks noChangeArrowheads="1" noChangeShapeType="1" noTextEdit="1"/>
        </xdr:cNvSpPr>
      </xdr:nvSpPr>
      <xdr:spPr bwMode="auto">
        <a:xfrm>
          <a:off x="5210175" y="10610850"/>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4</xdr:col>
      <xdr:colOff>238125</xdr:colOff>
      <xdr:row>191</xdr:row>
      <xdr:rowOff>152400</xdr:rowOff>
    </xdr:from>
    <xdr:to>
      <xdr:col>6</xdr:col>
      <xdr:colOff>47625</xdr:colOff>
      <xdr:row>192</xdr:row>
      <xdr:rowOff>238125</xdr:rowOff>
    </xdr:to>
    <xdr:sp macro="" textlink="">
      <xdr:nvSpPr>
        <xdr:cNvPr id="4" name="WordArt 6" descr="Paper bag"/>
        <xdr:cNvSpPr>
          <a:spLocks noChangeArrowheads="1" noChangeShapeType="1" noTextEdit="1"/>
        </xdr:cNvSpPr>
      </xdr:nvSpPr>
      <xdr:spPr bwMode="auto">
        <a:xfrm>
          <a:off x="4486275" y="42090975"/>
          <a:ext cx="1371600" cy="24765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twoCellAnchor>
    <xdr:from>
      <xdr:col>1</xdr:col>
      <xdr:colOff>219075</xdr:colOff>
      <xdr:row>191</xdr:row>
      <xdr:rowOff>161925</xdr:rowOff>
    </xdr:from>
    <xdr:to>
      <xdr:col>1</xdr:col>
      <xdr:colOff>1590675</xdr:colOff>
      <xdr:row>192</xdr:row>
      <xdr:rowOff>266700</xdr:rowOff>
    </xdr:to>
    <xdr:sp macro="" textlink="">
      <xdr:nvSpPr>
        <xdr:cNvPr id="5" name="WordArt 6" descr="Paper bag"/>
        <xdr:cNvSpPr>
          <a:spLocks noChangeArrowheads="1" noChangeShapeType="1" noTextEdit="1"/>
        </xdr:cNvSpPr>
      </xdr:nvSpPr>
      <xdr:spPr bwMode="auto">
        <a:xfrm>
          <a:off x="542925" y="42100500"/>
          <a:ext cx="1371600" cy="238125"/>
        </a:xfrm>
        <a:prstGeom prst="rect">
          <a:avLst/>
        </a:prstGeom>
      </xdr:spPr>
      <xdr:txBody>
        <a:bodyPr wrap="none" fromWordArt="1">
          <a:prstTxWarp prst="textPlain">
            <a:avLst>
              <a:gd name="adj" fmla="val 48611"/>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190500</xdr:colOff>
      <xdr:row>155</xdr:row>
      <xdr:rowOff>104775</xdr:rowOff>
    </xdr:from>
    <xdr:to>
      <xdr:col>7</xdr:col>
      <xdr:colOff>38100</xdr:colOff>
      <xdr:row>157</xdr:row>
      <xdr:rowOff>19050</xdr:rowOff>
    </xdr:to>
    <xdr:sp macro="" textlink="">
      <xdr:nvSpPr>
        <xdr:cNvPr id="6" name="WordArt 6" descr="Paper bag"/>
        <xdr:cNvSpPr>
          <a:spLocks noChangeArrowheads="1" noChangeShapeType="1" noTextEdit="1"/>
        </xdr:cNvSpPr>
      </xdr:nvSpPr>
      <xdr:spPr bwMode="auto">
        <a:xfrm>
          <a:off x="5191125" y="34709100"/>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a:t>
          </a:r>
          <a:endPar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209550</xdr:colOff>
      <xdr:row>48</xdr:row>
      <xdr:rowOff>161925</xdr:rowOff>
    </xdr:from>
    <xdr:to>
      <xdr:col>7</xdr:col>
      <xdr:colOff>57150</xdr:colOff>
      <xdr:row>50</xdr:row>
      <xdr:rowOff>76200</xdr:rowOff>
    </xdr:to>
    <xdr:sp macro="" textlink="">
      <xdr:nvSpPr>
        <xdr:cNvPr id="3" name="WordArt 6" descr="Paper bag"/>
        <xdr:cNvSpPr>
          <a:spLocks noChangeArrowheads="1" noChangeShapeType="1" noTextEdit="1"/>
        </xdr:cNvSpPr>
      </xdr:nvSpPr>
      <xdr:spPr bwMode="auto">
        <a:xfrm>
          <a:off x="5210175" y="10610850"/>
          <a:ext cx="1409700" cy="314325"/>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Section,Virajpet</a:t>
          </a:r>
        </a:p>
      </xdr:txBody>
    </xdr:sp>
    <xdr:clientData/>
  </xdr:twoCellAnchor>
  <xdr:twoCellAnchor>
    <xdr:from>
      <xdr:col>1</xdr:col>
      <xdr:colOff>600075</xdr:colOff>
      <xdr:row>119</xdr:row>
      <xdr:rowOff>85725</xdr:rowOff>
    </xdr:from>
    <xdr:to>
      <xdr:col>1</xdr:col>
      <xdr:colOff>1971675</xdr:colOff>
      <xdr:row>121</xdr:row>
      <xdr:rowOff>66675</xdr:rowOff>
    </xdr:to>
    <xdr:sp macro="" textlink="">
      <xdr:nvSpPr>
        <xdr:cNvPr id="7" name="WordArt 6" descr="Paper bag"/>
        <xdr:cNvSpPr>
          <a:spLocks noChangeArrowheads="1" noChangeShapeType="1" noTextEdit="1"/>
        </xdr:cNvSpPr>
      </xdr:nvSpPr>
      <xdr:spPr bwMode="auto">
        <a:xfrm>
          <a:off x="923925" y="45643800"/>
          <a:ext cx="1371600" cy="304800"/>
        </a:xfrm>
        <a:prstGeom prst="rect">
          <a:avLst/>
        </a:prstGeom>
      </xdr:spPr>
      <xdr:txBody>
        <a:bodyPr wrap="none" fromWordArt="1">
          <a:prstTxWarp prst="textPlain">
            <a:avLst>
              <a:gd name="adj" fmla="val 50000"/>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Assistan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Section, Virajpet</a:t>
          </a:r>
        </a:p>
      </xdr:txBody>
    </xdr:sp>
    <xdr:clientData/>
  </xdr:twoCellAnchor>
  <xdr:twoCellAnchor>
    <xdr:from>
      <xdr:col>5</xdr:col>
      <xdr:colOff>419100</xdr:colOff>
      <xdr:row>119</xdr:row>
      <xdr:rowOff>47625</xdr:rowOff>
    </xdr:from>
    <xdr:to>
      <xdr:col>8</xdr:col>
      <xdr:colOff>57150</xdr:colOff>
      <xdr:row>121</xdr:row>
      <xdr:rowOff>66675</xdr:rowOff>
    </xdr:to>
    <xdr:sp macro="" textlink="">
      <xdr:nvSpPr>
        <xdr:cNvPr id="8" name="WordArt 6" descr="Paper bag"/>
        <xdr:cNvSpPr>
          <a:spLocks noChangeArrowheads="1" noChangeShapeType="1" noTextEdit="1"/>
        </xdr:cNvSpPr>
      </xdr:nvSpPr>
      <xdr:spPr bwMode="auto">
        <a:xfrm>
          <a:off x="5448300" y="26241375"/>
          <a:ext cx="1590675" cy="342900"/>
        </a:xfrm>
        <a:prstGeom prst="rect">
          <a:avLst/>
        </a:prstGeom>
      </xdr:spPr>
      <xdr:txBody>
        <a:bodyPr wrap="none" fromWordArt="1">
          <a:prstTxWarp prst="textPlain">
            <a:avLst>
              <a:gd name="adj" fmla="val 48795"/>
            </a:avLst>
          </a:prstTxWarp>
        </a:bodyPr>
        <a:lstStyle/>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Asst</a:t>
          </a:r>
          <a:r>
            <a:rPr lang="en-GB" sz="1800" kern="10" spc="0" baseline="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Executive</a:t>
          </a:r>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 Engineer(EL)</a:t>
          </a:r>
        </a:p>
        <a:p>
          <a:pPr algn="ctr" rtl="0"/>
          <a:r>
            <a:rPr lang="en-GB" sz="18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O&amp;M Sub-division , Virajpet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7030A0"/>
  </sheetPr>
  <dimension ref="A1:GI339"/>
  <sheetViews>
    <sheetView workbookViewId="0">
      <selection sqref="A1:XFD1048576"/>
    </sheetView>
  </sheetViews>
  <sheetFormatPr defaultColWidth="9.140625" defaultRowHeight="12.75"/>
  <cols>
    <col min="1" max="1" width="4.85546875" style="22" customWidth="1"/>
    <col min="2" max="2" width="42.28515625" style="22" bestFit="1" customWidth="1"/>
    <col min="3" max="3" width="8.85546875" style="22" customWidth="1"/>
    <col min="4" max="4" width="7.7109375" style="23" customWidth="1"/>
    <col min="5" max="5" width="11.28515625" style="22" customWidth="1"/>
    <col min="6" max="6" width="12.140625" style="22" customWidth="1"/>
    <col min="7" max="7" width="11.28515625" style="22" customWidth="1"/>
    <col min="8" max="8" width="13.28515625" style="22"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165</v>
      </c>
      <c r="B4" s="560"/>
      <c r="C4" s="560"/>
      <c r="D4" s="560"/>
      <c r="E4" s="560"/>
      <c r="F4" s="560"/>
      <c r="G4" s="560"/>
      <c r="H4" s="561"/>
    </row>
    <row r="5" spans="1:191" s="23" customFormat="1" ht="15" customHeight="1">
      <c r="A5" s="24" t="s">
        <v>24</v>
      </c>
      <c r="B5" s="25"/>
      <c r="C5" s="152"/>
      <c r="D5" s="152"/>
      <c r="E5" s="152"/>
      <c r="F5" s="152"/>
      <c r="G5" s="581"/>
      <c r="H5" s="582"/>
    </row>
    <row r="6" spans="1:191" s="26" customFormat="1" ht="11.25" customHeight="1">
      <c r="A6" s="118">
        <f>C6*F6*H6</f>
        <v>0.52500000000000002</v>
      </c>
      <c r="B6" s="148" t="s">
        <v>25</v>
      </c>
      <c r="C6" s="156">
        <v>3.5000000000000003E-2</v>
      </c>
      <c r="D6" s="583" t="s">
        <v>26</v>
      </c>
      <c r="E6" s="583"/>
      <c r="F6" s="156">
        <v>5</v>
      </c>
      <c r="G6" s="148" t="s">
        <v>27</v>
      </c>
      <c r="H6" s="157">
        <v>3</v>
      </c>
      <c r="I6" s="121"/>
      <c r="J6" s="119"/>
      <c r="K6" s="120"/>
      <c r="L6" s="186"/>
      <c r="M6" s="120"/>
      <c r="N6" s="119"/>
      <c r="O6" s="120"/>
      <c r="P6" s="121"/>
      <c r="Q6" s="119"/>
      <c r="R6" s="120"/>
      <c r="S6" s="585"/>
      <c r="T6" s="585"/>
      <c r="U6" s="120"/>
      <c r="V6" s="119"/>
      <c r="W6" s="120"/>
      <c r="X6" s="121"/>
      <c r="Y6" s="119"/>
      <c r="Z6" s="120"/>
      <c r="AA6" s="585"/>
      <c r="AB6" s="585"/>
      <c r="AC6" s="120"/>
      <c r="AD6" s="119"/>
      <c r="AE6" s="120"/>
      <c r="AF6" s="121"/>
      <c r="AG6" s="119"/>
      <c r="AH6" s="120"/>
      <c r="AI6" s="585"/>
      <c r="AJ6" s="585"/>
      <c r="AK6" s="120"/>
      <c r="AL6" s="119"/>
      <c r="AM6" s="120"/>
      <c r="AN6" s="121"/>
      <c r="AO6" s="119"/>
      <c r="AP6" s="120"/>
      <c r="AQ6" s="585"/>
      <c r="AR6" s="585"/>
      <c r="AS6" s="120"/>
      <c r="AT6" s="119"/>
      <c r="AU6" s="120"/>
      <c r="AV6" s="121"/>
      <c r="AW6" s="119"/>
      <c r="AX6" s="120"/>
      <c r="AY6" s="585"/>
      <c r="AZ6" s="585"/>
      <c r="BA6" s="120"/>
      <c r="BB6" s="119"/>
      <c r="BC6" s="120"/>
      <c r="BD6" s="121"/>
      <c r="BE6" s="119"/>
      <c r="BF6" s="120"/>
      <c r="BG6" s="585"/>
      <c r="BH6" s="585"/>
      <c r="BI6" s="120"/>
      <c r="BJ6" s="119"/>
      <c r="BK6" s="120"/>
      <c r="BL6" s="121"/>
      <c r="BM6" s="119"/>
      <c r="BN6" s="120"/>
      <c r="BO6" s="585"/>
      <c r="BP6" s="585"/>
      <c r="BQ6" s="120"/>
      <c r="BR6" s="119"/>
      <c r="BS6" s="120"/>
      <c r="BT6" s="121"/>
      <c r="BU6" s="119"/>
      <c r="BV6" s="120"/>
      <c r="BW6" s="585"/>
      <c r="BX6" s="585"/>
      <c r="BY6" s="120"/>
      <c r="BZ6" s="119"/>
      <c r="CA6" s="120"/>
      <c r="CB6" s="121"/>
      <c r="CC6" s="119"/>
      <c r="CD6" s="120"/>
      <c r="CE6" s="585"/>
      <c r="CF6" s="585"/>
      <c r="CG6" s="120"/>
      <c r="CH6" s="119"/>
      <c r="CI6" s="120"/>
      <c r="CJ6" s="121"/>
      <c r="CK6" s="119"/>
      <c r="CL6" s="120"/>
      <c r="CM6" s="585"/>
      <c r="CN6" s="585"/>
      <c r="CO6" s="120"/>
      <c r="CP6" s="119"/>
      <c r="CQ6" s="120"/>
      <c r="CR6" s="121"/>
      <c r="CS6" s="119"/>
      <c r="CT6" s="120"/>
      <c r="CU6" s="585"/>
      <c r="CV6" s="585"/>
      <c r="CW6" s="120"/>
      <c r="CX6" s="119"/>
      <c r="CY6" s="120"/>
      <c r="CZ6" s="121"/>
      <c r="DA6" s="119"/>
      <c r="DB6" s="120"/>
      <c r="DC6" s="585"/>
      <c r="DD6" s="585"/>
      <c r="DE6" s="120"/>
      <c r="DF6" s="119"/>
      <c r="DG6" s="120"/>
      <c r="DH6" s="121"/>
      <c r="DI6" s="119"/>
      <c r="DJ6" s="120"/>
      <c r="DK6" s="585"/>
      <c r="DL6" s="585"/>
      <c r="DM6" s="120"/>
      <c r="DN6" s="119"/>
      <c r="DO6" s="120"/>
      <c r="DP6" s="121"/>
      <c r="DQ6" s="119"/>
      <c r="DR6" s="120"/>
      <c r="DS6" s="585"/>
      <c r="DT6" s="585"/>
      <c r="DU6" s="120"/>
      <c r="DV6" s="119"/>
      <c r="DW6" s="120"/>
      <c r="DX6" s="121"/>
      <c r="DY6" s="119"/>
      <c r="DZ6" s="120"/>
      <c r="EA6" s="585"/>
      <c r="EB6" s="585"/>
      <c r="EC6" s="120"/>
      <c r="ED6" s="119"/>
      <c r="EE6" s="120"/>
      <c r="EF6" s="121"/>
      <c r="EG6" s="119"/>
      <c r="EH6" s="120"/>
      <c r="EI6" s="585"/>
      <c r="EJ6" s="585"/>
      <c r="EK6" s="120"/>
      <c r="EL6" s="119"/>
      <c r="EM6" s="120"/>
      <c r="EN6" s="121"/>
      <c r="EO6" s="119"/>
      <c r="EP6" s="120"/>
      <c r="EQ6" s="585"/>
      <c r="ER6" s="585"/>
      <c r="ES6" s="120"/>
      <c r="ET6" s="119"/>
      <c r="EU6" s="120"/>
      <c r="EV6" s="121"/>
      <c r="EW6" s="119"/>
      <c r="EX6" s="120"/>
      <c r="EY6" s="585"/>
      <c r="EZ6" s="585"/>
      <c r="FA6" s="120"/>
      <c r="FB6" s="119"/>
      <c r="FC6" s="120"/>
      <c r="FD6" s="121"/>
      <c r="FE6" s="119"/>
      <c r="FF6" s="120"/>
      <c r="FG6" s="585"/>
      <c r="FH6" s="585"/>
      <c r="FI6" s="120"/>
      <c r="FJ6" s="119"/>
      <c r="FK6" s="120"/>
      <c r="FL6" s="121"/>
      <c r="FM6" s="119"/>
      <c r="FN6" s="120"/>
      <c r="FO6" s="585"/>
      <c r="FP6" s="585"/>
      <c r="FQ6" s="120"/>
      <c r="FR6" s="119"/>
      <c r="FS6" s="120"/>
      <c r="FT6" s="121"/>
      <c r="FU6" s="119"/>
      <c r="FV6" s="120"/>
      <c r="FW6" s="585"/>
      <c r="FX6" s="585"/>
      <c r="FY6" s="120"/>
      <c r="FZ6" s="119"/>
      <c r="GA6" s="120"/>
      <c r="GB6" s="121"/>
      <c r="GC6" s="119"/>
      <c r="GD6" s="120"/>
      <c r="GE6" s="585"/>
      <c r="GF6" s="585"/>
      <c r="GG6" s="120"/>
      <c r="GH6" s="119"/>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147" t="s">
        <v>32</v>
      </c>
      <c r="H8" s="158"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1</v>
      </c>
      <c r="E11" s="124">
        <v>6258</v>
      </c>
      <c r="F11" s="122">
        <f t="shared" ref="F11:F31" si="1">E11*D11</f>
        <v>6258</v>
      </c>
      <c r="G11" s="124">
        <v>1166</v>
      </c>
      <c r="H11" s="160">
        <f t="shared" si="0"/>
        <v>1166</v>
      </c>
    </row>
    <row r="12" spans="1:191" s="23" customFormat="1" ht="15.75">
      <c r="A12" s="159">
        <v>4</v>
      </c>
      <c r="B12" s="30" t="s">
        <v>39</v>
      </c>
      <c r="C12" s="31" t="s">
        <v>38</v>
      </c>
      <c r="D12" s="117">
        <v>3</v>
      </c>
      <c r="E12" s="124">
        <v>3689</v>
      </c>
      <c r="F12" s="122">
        <f t="shared" si="1"/>
        <v>11067</v>
      </c>
      <c r="G12" s="124">
        <v>1166</v>
      </c>
      <c r="H12" s="160">
        <f t="shared" si="0"/>
        <v>3498</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6</v>
      </c>
      <c r="E14" s="32">
        <v>444</v>
      </c>
      <c r="F14" s="28">
        <f t="shared" si="1"/>
        <v>2664</v>
      </c>
      <c r="G14" s="124">
        <v>106</v>
      </c>
      <c r="H14" s="161">
        <f t="shared" si="0"/>
        <v>636</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2</v>
      </c>
      <c r="E16" s="32">
        <v>272</v>
      </c>
      <c r="F16" s="28">
        <f t="shared" si="1"/>
        <v>544</v>
      </c>
      <c r="G16" s="135">
        <v>106</v>
      </c>
      <c r="H16" s="161">
        <f>G16*D16</f>
        <v>212</v>
      </c>
    </row>
    <row r="17" spans="1:8" s="23" customFormat="1" ht="15.75">
      <c r="A17" s="159">
        <v>9</v>
      </c>
      <c r="B17" s="30" t="s">
        <v>135</v>
      </c>
      <c r="C17" s="31" t="s">
        <v>38</v>
      </c>
      <c r="D17" s="117">
        <v>6</v>
      </c>
      <c r="E17" s="124">
        <v>164</v>
      </c>
      <c r="F17" s="122">
        <f t="shared" si="1"/>
        <v>984</v>
      </c>
      <c r="G17" s="135">
        <v>0</v>
      </c>
      <c r="H17" s="160">
        <f t="shared" si="0"/>
        <v>0</v>
      </c>
    </row>
    <row r="18" spans="1:8" s="23" customFormat="1" ht="15.75">
      <c r="A18" s="159">
        <v>10</v>
      </c>
      <c r="B18" s="30" t="s">
        <v>136</v>
      </c>
      <c r="C18" s="31" t="s">
        <v>38</v>
      </c>
      <c r="D18" s="117">
        <v>15</v>
      </c>
      <c r="E18" s="124">
        <v>180</v>
      </c>
      <c r="F18" s="122">
        <f t="shared" si="1"/>
        <v>2700</v>
      </c>
      <c r="G18" s="135">
        <v>0</v>
      </c>
      <c r="H18" s="160">
        <f t="shared" si="0"/>
        <v>0</v>
      </c>
    </row>
    <row r="19" spans="1:8" s="23" customFormat="1" ht="15.75">
      <c r="A19" s="159">
        <v>11</v>
      </c>
      <c r="B19" s="30" t="s">
        <v>44</v>
      </c>
      <c r="C19" s="117" t="s">
        <v>38</v>
      </c>
      <c r="D19" s="117">
        <v>8</v>
      </c>
      <c r="E19" s="124">
        <v>16</v>
      </c>
      <c r="F19" s="122">
        <f t="shared" si="1"/>
        <v>128</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f>A6+A6*1.5%</f>
        <v>0.53287499999999999</v>
      </c>
      <c r="E21" s="124">
        <v>36497</v>
      </c>
      <c r="F21" s="122">
        <f t="shared" si="1"/>
        <v>19448.338875000001</v>
      </c>
      <c r="G21" s="124">
        <v>2869</v>
      </c>
      <c r="H21" s="160">
        <f t="shared" si="0"/>
        <v>1528.8183750000001</v>
      </c>
    </row>
    <row r="22" spans="1:8" s="23" customFormat="1" ht="15.75">
      <c r="A22" s="159">
        <v>14</v>
      </c>
      <c r="B22" s="30" t="s">
        <v>48</v>
      </c>
      <c r="C22" s="31"/>
      <c r="D22" s="117"/>
      <c r="E22" s="124"/>
      <c r="F22" s="122">
        <f>F21*3%</f>
        <v>583.45016625000005</v>
      </c>
      <c r="G22" s="124"/>
      <c r="H22" s="160">
        <f t="shared" si="0"/>
        <v>0</v>
      </c>
    </row>
    <row r="23" spans="1:8" s="23" customFormat="1" ht="15.75">
      <c r="A23" s="159">
        <v>15</v>
      </c>
      <c r="B23" s="30" t="s">
        <v>49</v>
      </c>
      <c r="C23" s="117" t="s">
        <v>36</v>
      </c>
      <c r="D23" s="117">
        <v>1</v>
      </c>
      <c r="E23" s="32">
        <v>830</v>
      </c>
      <c r="F23" s="122">
        <f t="shared" si="1"/>
        <v>830</v>
      </c>
      <c r="G23" s="124">
        <v>390</v>
      </c>
      <c r="H23" s="160">
        <f t="shared" si="0"/>
        <v>390</v>
      </c>
    </row>
    <row r="24" spans="1:8" s="23" customFormat="1" ht="15.75">
      <c r="A24" s="159">
        <v>16</v>
      </c>
      <c r="B24" s="30" t="s">
        <v>50</v>
      </c>
      <c r="C24" s="31" t="s">
        <v>38</v>
      </c>
      <c r="D24" s="204">
        <f>SUM(D10:D12)</f>
        <v>4</v>
      </c>
      <c r="E24" s="124">
        <v>165</v>
      </c>
      <c r="F24" s="122">
        <f t="shared" si="1"/>
        <v>660</v>
      </c>
      <c r="G24" s="124">
        <v>61</v>
      </c>
      <c r="H24" s="160">
        <f t="shared" si="0"/>
        <v>244</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ustomHeight="1">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4</v>
      </c>
      <c r="E29" s="124">
        <v>0</v>
      </c>
      <c r="F29" s="122">
        <f t="shared" si="1"/>
        <v>0</v>
      </c>
      <c r="G29" s="124">
        <v>92</v>
      </c>
      <c r="H29" s="160">
        <f>D29*G29*1.9</f>
        <v>699.19999999999993</v>
      </c>
    </row>
    <row r="30" spans="1:8" s="23" customFormat="1" ht="15.75">
      <c r="A30" s="159">
        <v>22</v>
      </c>
      <c r="B30" s="30" t="s">
        <v>141</v>
      </c>
      <c r="C30" s="34" t="s">
        <v>47</v>
      </c>
      <c r="D30" s="92">
        <v>0</v>
      </c>
      <c r="E30" s="124">
        <v>0</v>
      </c>
      <c r="F30" s="122">
        <f t="shared" ref="F30" si="2">E30*D30</f>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60.981625000000349</v>
      </c>
    </row>
    <row r="33" spans="1:8" s="41" customFormat="1" ht="15.75">
      <c r="A33" s="162"/>
      <c r="B33" s="37" t="s">
        <v>60</v>
      </c>
      <c r="C33" s="36"/>
      <c r="D33" s="38"/>
      <c r="E33" s="39"/>
      <c r="F33" s="40">
        <f>ROUND(SUM(F9:F31)+49,-2)</f>
        <v>50800</v>
      </c>
      <c r="G33" s="40"/>
      <c r="H33" s="163">
        <f>ROUND(SUM(H9:H31)+49,-2)</f>
        <v>8900</v>
      </c>
    </row>
    <row r="34" spans="1:8" s="41" customFormat="1" ht="15.75">
      <c r="A34" s="164">
        <v>25</v>
      </c>
      <c r="B34" s="562" t="s">
        <v>61</v>
      </c>
      <c r="C34" s="562"/>
      <c r="D34" s="562"/>
      <c r="E34" s="562"/>
      <c r="F34" s="42">
        <f>H33</f>
        <v>8900</v>
      </c>
      <c r="G34" s="30"/>
      <c r="H34" s="165"/>
    </row>
    <row r="35" spans="1:8" s="41" customFormat="1" ht="15.75">
      <c r="A35" s="164"/>
      <c r="B35" s="562" t="s">
        <v>142</v>
      </c>
      <c r="C35" s="562"/>
      <c r="D35" s="562"/>
      <c r="E35" s="562"/>
      <c r="F35" s="42">
        <f>F34*45%</f>
        <v>4005</v>
      </c>
      <c r="G35" s="30"/>
      <c r="H35" s="165"/>
    </row>
    <row r="36" spans="1:8" s="41" customFormat="1" ht="15.75">
      <c r="A36" s="164">
        <v>26</v>
      </c>
      <c r="B36" s="538" t="s">
        <v>145</v>
      </c>
      <c r="C36" s="539"/>
      <c r="D36" s="539"/>
      <c r="E36" s="540"/>
      <c r="F36" s="42">
        <f>18%*(F34+F35)</f>
        <v>2322.9</v>
      </c>
      <c r="G36" s="30"/>
      <c r="H36" s="165"/>
    </row>
    <row r="37" spans="1:8" s="41" customFormat="1" ht="15.75">
      <c r="A37" s="164">
        <v>27</v>
      </c>
      <c r="B37" s="541" t="s">
        <v>140</v>
      </c>
      <c r="C37" s="542"/>
      <c r="D37" s="542"/>
      <c r="E37" s="543"/>
      <c r="F37" s="42">
        <f>2%*F33</f>
        <v>1016</v>
      </c>
      <c r="G37" s="30"/>
      <c r="H37" s="165"/>
    </row>
    <row r="38" spans="1:8" s="41" customFormat="1" ht="15.75">
      <c r="A38" s="164">
        <v>28</v>
      </c>
      <c r="B38" s="541" t="s">
        <v>150</v>
      </c>
      <c r="C38" s="542"/>
      <c r="D38" s="542"/>
      <c r="E38" s="543"/>
      <c r="F38" s="42">
        <f>16.25%*(F34+F35)</f>
        <v>2097.0625</v>
      </c>
      <c r="G38" s="30"/>
      <c r="H38" s="165"/>
    </row>
    <row r="39" spans="1:8" s="41" customFormat="1" ht="15.75" customHeight="1">
      <c r="A39" s="164">
        <v>29</v>
      </c>
      <c r="B39" s="544" t="s">
        <v>62</v>
      </c>
      <c r="C39" s="544"/>
      <c r="D39" s="544"/>
      <c r="E39" s="544"/>
      <c r="F39" s="42">
        <f>SUM(F33:F35)*2%</f>
        <v>1274.1000000000001</v>
      </c>
      <c r="G39" s="43"/>
      <c r="H39" s="166"/>
    </row>
    <row r="40" spans="1:8" s="41" customFormat="1" ht="15.75" customHeight="1">
      <c r="A40" s="164">
        <v>30</v>
      </c>
      <c r="B40" s="544" t="s">
        <v>99</v>
      </c>
      <c r="C40" s="544"/>
      <c r="D40" s="544"/>
      <c r="E40" s="544"/>
      <c r="F40" s="42">
        <f>SUM(F34:F35)*20%</f>
        <v>2581</v>
      </c>
      <c r="G40" s="30"/>
      <c r="H40" s="165"/>
    </row>
    <row r="41" spans="1:8" s="41" customFormat="1" ht="15.75" customHeight="1">
      <c r="A41" s="164">
        <v>31</v>
      </c>
      <c r="B41" s="544" t="s">
        <v>63</v>
      </c>
      <c r="C41" s="544"/>
      <c r="D41" s="544"/>
      <c r="E41" s="544"/>
      <c r="F41" s="42">
        <v>0</v>
      </c>
      <c r="G41" s="30"/>
      <c r="H41" s="165"/>
    </row>
    <row r="42" spans="1:8" s="41" customFormat="1" ht="15.75" customHeight="1">
      <c r="A42" s="164">
        <v>32</v>
      </c>
      <c r="B42" s="544" t="s">
        <v>64</v>
      </c>
      <c r="C42" s="544"/>
      <c r="D42" s="544"/>
      <c r="E42" s="544"/>
      <c r="F42" s="42">
        <v>1000</v>
      </c>
      <c r="G42" s="30"/>
      <c r="H42" s="165"/>
    </row>
    <row r="43" spans="1:8" s="41" customFormat="1" ht="15.75" customHeight="1">
      <c r="A43" s="164">
        <v>33</v>
      </c>
      <c r="B43" s="544" t="s">
        <v>65</v>
      </c>
      <c r="C43" s="544"/>
      <c r="D43" s="544"/>
      <c r="E43" s="544"/>
      <c r="F43" s="42">
        <v>0</v>
      </c>
      <c r="G43" s="30"/>
      <c r="H43" s="165"/>
    </row>
    <row r="44" spans="1:8" s="23" customFormat="1" ht="15.75">
      <c r="A44" s="563" t="s">
        <v>66</v>
      </c>
      <c r="B44" s="564"/>
      <c r="C44" s="564"/>
      <c r="D44" s="564"/>
      <c r="E44" s="564"/>
      <c r="F44" s="44">
        <f>SUM(F33:F43)</f>
        <v>73996.0625</v>
      </c>
      <c r="G44" s="579"/>
      <c r="H44" s="580"/>
    </row>
    <row r="45" spans="1:8" s="23" customFormat="1" ht="15.75">
      <c r="A45" s="45" t="s">
        <v>100</v>
      </c>
      <c r="B45" s="46"/>
      <c r="C45" s="47"/>
      <c r="D45" s="152"/>
      <c r="E45" s="47"/>
      <c r="F45" s="47"/>
      <c r="G45" s="47"/>
      <c r="H45" s="48"/>
    </row>
    <row r="46" spans="1:8" s="23" customFormat="1" ht="39.75" customHeight="1">
      <c r="A46" s="547" t="s">
        <v>67</v>
      </c>
      <c r="B46" s="548"/>
      <c r="C46" s="548"/>
      <c r="D46" s="548"/>
      <c r="E46" s="548"/>
      <c r="F46" s="548"/>
      <c r="G46" s="548"/>
      <c r="H46" s="549"/>
    </row>
    <row r="47" spans="1:8" s="23" customFormat="1" ht="15.75">
      <c r="A47" s="49"/>
      <c r="B47" s="47"/>
      <c r="C47" s="47"/>
      <c r="D47" s="152"/>
      <c r="E47" s="47"/>
      <c r="F47" s="550"/>
      <c r="G47" s="550"/>
      <c r="H47" s="551"/>
    </row>
    <row r="48" spans="1:8" s="23" customFormat="1" ht="15.75">
      <c r="A48" s="49"/>
      <c r="B48" s="47"/>
      <c r="C48" s="47"/>
      <c r="D48" s="152"/>
      <c r="E48" s="47"/>
      <c r="F48" s="550"/>
      <c r="G48" s="550"/>
      <c r="H48" s="551"/>
    </row>
    <row r="49" spans="1:8" s="23" customFormat="1" ht="15.75">
      <c r="A49" s="49"/>
      <c r="B49" s="47"/>
      <c r="C49" s="47"/>
      <c r="D49" s="152"/>
      <c r="E49" s="47"/>
      <c r="F49" s="145"/>
      <c r="G49" s="145"/>
      <c r="H49" s="146"/>
    </row>
    <row r="50" spans="1:8" s="23" customFormat="1" ht="15.75">
      <c r="A50" s="49"/>
      <c r="B50" s="47"/>
      <c r="C50" s="47"/>
      <c r="D50" s="152"/>
      <c r="E50" s="47"/>
      <c r="F50" s="145"/>
      <c r="G50" s="145"/>
      <c r="H50" s="146"/>
    </row>
    <row r="51" spans="1:8" s="23" customFormat="1" ht="15.75">
      <c r="A51" s="49"/>
      <c r="B51" s="47"/>
      <c r="C51" s="47"/>
      <c r="D51" s="152"/>
      <c r="E51" s="47"/>
      <c r="F51" s="145"/>
      <c r="G51" s="145"/>
      <c r="H51" s="146"/>
    </row>
    <row r="52" spans="1:8" s="23" customFormat="1" ht="15.75">
      <c r="A52" s="49"/>
      <c r="B52" s="47"/>
      <c r="C52" s="47"/>
      <c r="D52" s="152"/>
      <c r="E52" s="47"/>
      <c r="F52" s="145"/>
      <c r="G52" s="145"/>
      <c r="H52" s="146"/>
    </row>
    <row r="53" spans="1:8" s="23" customFormat="1" ht="15.75">
      <c r="A53" s="49"/>
      <c r="B53" s="47"/>
      <c r="C53" s="47"/>
      <c r="D53" s="152"/>
      <c r="E53" s="47"/>
      <c r="F53" s="145"/>
      <c r="G53" s="145"/>
      <c r="H53" s="146"/>
    </row>
    <row r="54" spans="1:8" s="23" customFormat="1" ht="15.75">
      <c r="A54" s="49"/>
      <c r="B54" s="47"/>
      <c r="C54" s="47"/>
      <c r="D54" s="152"/>
      <c r="E54" s="47"/>
      <c r="F54" s="145"/>
      <c r="G54" s="145"/>
      <c r="H54" s="146"/>
    </row>
    <row r="55" spans="1:8" s="23" customFormat="1" ht="16.5"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2" customHeight="1"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3.5" customHeight="1">
      <c r="A60" s="555" t="str">
        <f>A3</f>
        <v xml:space="preserve">Estimate </v>
      </c>
      <c r="B60" s="556"/>
      <c r="C60" s="557" t="str">
        <f>C3</f>
        <v xml:space="preserve"> for Providing  Additional  </v>
      </c>
      <c r="D60" s="557"/>
      <c r="E60" s="557"/>
      <c r="F60" s="557"/>
      <c r="G60" s="557"/>
      <c r="H60" s="558"/>
    </row>
    <row r="61" spans="1:8" s="23" customFormat="1" ht="36" customHeight="1" thickBot="1">
      <c r="A61" s="559" t="str">
        <f>A4</f>
        <v>63KVA  DTC to the overloaded existing Hundi  Town (521A96)DTC at Hundi Village  ,coming under   O&amp;M Section Pollibetta,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2" customHeight="1">
      <c r="A63" s="618" t="s">
        <v>28</v>
      </c>
      <c r="B63" s="576" t="s">
        <v>29</v>
      </c>
      <c r="C63" s="576" t="s">
        <v>30</v>
      </c>
      <c r="D63" s="576" t="s">
        <v>31</v>
      </c>
      <c r="E63" s="576" t="s">
        <v>32</v>
      </c>
      <c r="F63" s="576" t="s">
        <v>33</v>
      </c>
      <c r="G63" s="577" t="s">
        <v>34</v>
      </c>
      <c r="H63" s="578"/>
    </row>
    <row r="64" spans="1:8" s="23" customFormat="1" ht="12.75" customHeight="1">
      <c r="A64" s="618"/>
      <c r="B64" s="576"/>
      <c r="C64" s="576"/>
      <c r="D64" s="576"/>
      <c r="E64" s="576"/>
      <c r="F64" s="576"/>
      <c r="G64" s="147" t="s">
        <v>32</v>
      </c>
      <c r="H64" s="158" t="s">
        <v>33</v>
      </c>
    </row>
    <row r="65" spans="1:8" s="23" customFormat="1" ht="18.75" customHeight="1">
      <c r="A65" s="172">
        <v>1</v>
      </c>
      <c r="B65" s="144" t="s">
        <v>154</v>
      </c>
      <c r="C65" s="55" t="s">
        <v>36</v>
      </c>
      <c r="D65" s="55">
        <v>1</v>
      </c>
      <c r="E65" s="125">
        <v>26439</v>
      </c>
      <c r="F65" s="126">
        <f t="shared" ref="F65:F87" si="3">D65*E65</f>
        <v>26439</v>
      </c>
      <c r="G65" s="125">
        <v>4527</v>
      </c>
      <c r="H65" s="173">
        <f t="shared" ref="H65:H87" si="4">D65*G65</f>
        <v>4527</v>
      </c>
    </row>
    <row r="66" spans="1:8" s="23" customFormat="1" ht="31.5">
      <c r="A66" s="172">
        <v>2</v>
      </c>
      <c r="B66" s="58" t="s">
        <v>137</v>
      </c>
      <c r="C66" s="55" t="s">
        <v>36</v>
      </c>
      <c r="D66" s="55">
        <v>3</v>
      </c>
      <c r="E66" s="125">
        <v>180</v>
      </c>
      <c r="F66" s="126">
        <f t="shared" si="3"/>
        <v>540</v>
      </c>
      <c r="G66" s="125">
        <v>0</v>
      </c>
      <c r="H66" s="173">
        <f t="shared" si="4"/>
        <v>0</v>
      </c>
    </row>
    <row r="67" spans="1:8" s="23" customFormat="1" ht="15.75">
      <c r="A67" s="172">
        <v>3</v>
      </c>
      <c r="B67" s="58" t="s">
        <v>138</v>
      </c>
      <c r="C67" s="55" t="s">
        <v>36</v>
      </c>
      <c r="D67" s="55">
        <v>3</v>
      </c>
      <c r="E67" s="56">
        <v>164</v>
      </c>
      <c r="F67" s="57">
        <f t="shared" si="3"/>
        <v>492</v>
      </c>
      <c r="G67" s="56">
        <v>0</v>
      </c>
      <c r="H67" s="174">
        <f t="shared" si="4"/>
        <v>0</v>
      </c>
    </row>
    <row r="68" spans="1:8" s="23" customFormat="1" ht="30.75" customHeight="1">
      <c r="A68" s="172">
        <v>4</v>
      </c>
      <c r="B68" s="58" t="s">
        <v>139</v>
      </c>
      <c r="C68" s="59" t="s">
        <v>69</v>
      </c>
      <c r="D68" s="55">
        <v>4</v>
      </c>
      <c r="E68" s="56">
        <v>830</v>
      </c>
      <c r="F68" s="57">
        <f t="shared" si="3"/>
        <v>3320</v>
      </c>
      <c r="G68" s="56">
        <v>390</v>
      </c>
      <c r="H68" s="174">
        <f t="shared" si="4"/>
        <v>1560</v>
      </c>
    </row>
    <row r="69" spans="1:8" s="23" customFormat="1" ht="48" customHeight="1">
      <c r="A69" s="172">
        <v>5</v>
      </c>
      <c r="B69" s="144" t="s">
        <v>155</v>
      </c>
      <c r="C69" s="55" t="s">
        <v>69</v>
      </c>
      <c r="D69" s="205">
        <v>1</v>
      </c>
      <c r="E69" s="56">
        <v>120360</v>
      </c>
      <c r="F69" s="57">
        <f>D69*E69</f>
        <v>120360</v>
      </c>
      <c r="G69" s="56">
        <v>750</v>
      </c>
      <c r="H69" s="174">
        <f t="shared" si="4"/>
        <v>750</v>
      </c>
    </row>
    <row r="70" spans="1:8" s="23" customFormat="1" ht="15.75">
      <c r="A70" s="172">
        <v>6</v>
      </c>
      <c r="B70" s="58" t="s">
        <v>70</v>
      </c>
      <c r="C70" s="55" t="s">
        <v>36</v>
      </c>
      <c r="D70" s="55">
        <v>3</v>
      </c>
      <c r="E70" s="56">
        <v>1501</v>
      </c>
      <c r="F70" s="57">
        <f t="shared" si="3"/>
        <v>4503</v>
      </c>
      <c r="G70" s="127">
        <v>631</v>
      </c>
      <c r="H70" s="174">
        <f t="shared" si="4"/>
        <v>1893</v>
      </c>
    </row>
    <row r="71" spans="1:8" s="23" customFormat="1" ht="15.75">
      <c r="A71" s="172">
        <v>7</v>
      </c>
      <c r="B71" s="58" t="s">
        <v>71</v>
      </c>
      <c r="C71" s="55" t="s">
        <v>69</v>
      </c>
      <c r="D71" s="55">
        <v>1</v>
      </c>
      <c r="E71" s="56">
        <v>146</v>
      </c>
      <c r="F71" s="57">
        <f t="shared" si="3"/>
        <v>146</v>
      </c>
      <c r="G71" s="128">
        <v>53</v>
      </c>
      <c r="H71" s="174">
        <f t="shared" si="4"/>
        <v>53</v>
      </c>
    </row>
    <row r="72" spans="1:8" s="23" customFormat="1" ht="27" customHeight="1">
      <c r="A72" s="172">
        <v>8</v>
      </c>
      <c r="B72" s="58" t="s">
        <v>72</v>
      </c>
      <c r="C72" s="55" t="s">
        <v>69</v>
      </c>
      <c r="D72" s="55">
        <v>2</v>
      </c>
      <c r="E72" s="56">
        <v>76</v>
      </c>
      <c r="F72" s="57">
        <f t="shared" si="3"/>
        <v>152</v>
      </c>
      <c r="G72" s="128">
        <v>28</v>
      </c>
      <c r="H72" s="174">
        <f t="shared" si="4"/>
        <v>56</v>
      </c>
    </row>
    <row r="73" spans="1:8" s="23" customFormat="1" ht="16.5" customHeight="1">
      <c r="A73" s="172">
        <v>9</v>
      </c>
      <c r="B73" s="58" t="s">
        <v>73</v>
      </c>
      <c r="C73" s="55" t="s">
        <v>69</v>
      </c>
      <c r="D73" s="55">
        <v>4</v>
      </c>
      <c r="E73" s="56">
        <v>0</v>
      </c>
      <c r="F73" s="57">
        <f t="shared" si="3"/>
        <v>0</v>
      </c>
      <c r="G73" s="56">
        <v>174</v>
      </c>
      <c r="H73" s="174">
        <f t="shared" si="4"/>
        <v>696</v>
      </c>
    </row>
    <row r="74" spans="1:8" s="23" customFormat="1" ht="15.75">
      <c r="A74" s="172">
        <v>10</v>
      </c>
      <c r="B74" s="58" t="s">
        <v>74</v>
      </c>
      <c r="C74" s="55" t="s">
        <v>75</v>
      </c>
      <c r="D74" s="55">
        <v>5</v>
      </c>
      <c r="E74" s="56">
        <v>63.29</v>
      </c>
      <c r="F74" s="57">
        <f t="shared" si="3"/>
        <v>316.45</v>
      </c>
      <c r="G74" s="56">
        <v>0</v>
      </c>
      <c r="H74" s="174">
        <f t="shared" si="4"/>
        <v>0</v>
      </c>
    </row>
    <row r="75" spans="1:8" s="23" customFormat="1" ht="15.75">
      <c r="A75" s="172">
        <v>11</v>
      </c>
      <c r="B75" s="58" t="s">
        <v>76</v>
      </c>
      <c r="C75" s="55" t="s">
        <v>75</v>
      </c>
      <c r="D75" s="55">
        <v>10</v>
      </c>
      <c r="E75" s="56">
        <v>65.13</v>
      </c>
      <c r="F75" s="57">
        <f t="shared" si="3"/>
        <v>651.29999999999995</v>
      </c>
      <c r="G75" s="56">
        <v>0</v>
      </c>
      <c r="H75" s="174">
        <f t="shared" si="4"/>
        <v>0</v>
      </c>
    </row>
    <row r="76" spans="1:8" s="23" customFormat="1" ht="32.25" customHeight="1">
      <c r="A76" s="172">
        <v>12</v>
      </c>
      <c r="B76" s="129" t="s">
        <v>147</v>
      </c>
      <c r="C76" s="130" t="s">
        <v>77</v>
      </c>
      <c r="D76" s="131">
        <v>1</v>
      </c>
      <c r="E76" s="132">
        <v>1335</v>
      </c>
      <c r="F76" s="57">
        <f t="shared" si="3"/>
        <v>1335</v>
      </c>
      <c r="G76" s="132">
        <v>78</v>
      </c>
      <c r="H76" s="174">
        <f t="shared" si="4"/>
        <v>78</v>
      </c>
    </row>
    <row r="77" spans="1:8" s="23" customFormat="1" ht="15.75">
      <c r="A77" s="172">
        <v>13</v>
      </c>
      <c r="B77" s="144" t="s">
        <v>156</v>
      </c>
      <c r="C77" s="55" t="s">
        <v>69</v>
      </c>
      <c r="D77" s="55">
        <v>1</v>
      </c>
      <c r="E77" s="56">
        <v>1651</v>
      </c>
      <c r="F77" s="57">
        <f t="shared" si="3"/>
        <v>1651</v>
      </c>
      <c r="G77" s="127">
        <v>226</v>
      </c>
      <c r="H77" s="174">
        <f t="shared" si="4"/>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3"/>
        <v>3265.2</v>
      </c>
      <c r="G79" s="612">
        <v>625</v>
      </c>
      <c r="H79" s="615">
        <f>G79</f>
        <v>625</v>
      </c>
    </row>
    <row r="80" spans="1:8" s="23" customFormat="1" ht="15.75">
      <c r="A80" s="172">
        <v>16</v>
      </c>
      <c r="B80" s="58" t="s">
        <v>158</v>
      </c>
      <c r="C80" s="55" t="s">
        <v>80</v>
      </c>
      <c r="D80" s="55">
        <v>4</v>
      </c>
      <c r="E80" s="56">
        <v>40</v>
      </c>
      <c r="F80" s="57">
        <f t="shared" si="3"/>
        <v>160</v>
      </c>
      <c r="G80" s="613"/>
      <c r="H80" s="616"/>
    </row>
    <row r="81" spans="1:8" s="23" customFormat="1" ht="15.75">
      <c r="A81" s="172">
        <v>17</v>
      </c>
      <c r="B81" s="58" t="s">
        <v>159</v>
      </c>
      <c r="C81" s="55" t="s">
        <v>80</v>
      </c>
      <c r="D81" s="55">
        <v>4</v>
      </c>
      <c r="E81" s="56">
        <v>108</v>
      </c>
      <c r="F81" s="57">
        <f t="shared" si="3"/>
        <v>432</v>
      </c>
      <c r="G81" s="613"/>
      <c r="H81" s="616"/>
    </row>
    <row r="82" spans="1:8" s="23" customFormat="1" ht="15.75">
      <c r="A82" s="172">
        <v>18</v>
      </c>
      <c r="B82" s="58" t="s">
        <v>81</v>
      </c>
      <c r="C82" s="55" t="s">
        <v>80</v>
      </c>
      <c r="D82" s="55">
        <v>8</v>
      </c>
      <c r="E82" s="56">
        <v>41</v>
      </c>
      <c r="F82" s="57">
        <f t="shared" si="3"/>
        <v>328</v>
      </c>
      <c r="G82" s="613"/>
      <c r="H82" s="616"/>
    </row>
    <row r="83" spans="1:8" s="23" customFormat="1" ht="31.5">
      <c r="A83" s="172">
        <v>19</v>
      </c>
      <c r="B83" s="58" t="s">
        <v>82</v>
      </c>
      <c r="C83" s="55" t="s">
        <v>80</v>
      </c>
      <c r="D83" s="55">
        <v>2</v>
      </c>
      <c r="E83" s="56">
        <v>150</v>
      </c>
      <c r="F83" s="57">
        <f t="shared" si="3"/>
        <v>300</v>
      </c>
      <c r="G83" s="614"/>
      <c r="H83" s="617"/>
    </row>
    <row r="84" spans="1:8" s="23" customFormat="1" ht="31.5">
      <c r="A84" s="172">
        <v>20</v>
      </c>
      <c r="B84" s="58" t="s">
        <v>131</v>
      </c>
      <c r="C84" s="55" t="s">
        <v>69</v>
      </c>
      <c r="D84" s="55">
        <v>1</v>
      </c>
      <c r="E84" s="56">
        <v>10287</v>
      </c>
      <c r="F84" s="57">
        <f t="shared" si="3"/>
        <v>10287</v>
      </c>
      <c r="G84" s="56">
        <v>566</v>
      </c>
      <c r="H84" s="174">
        <f>G84*D84</f>
        <v>566</v>
      </c>
    </row>
    <row r="85" spans="1:8" s="23" customFormat="1" ht="31.5">
      <c r="A85" s="172">
        <v>21</v>
      </c>
      <c r="B85" s="58" t="s">
        <v>83</v>
      </c>
      <c r="C85" s="55" t="s">
        <v>69</v>
      </c>
      <c r="D85" s="55">
        <v>1</v>
      </c>
      <c r="E85" s="56">
        <v>2525</v>
      </c>
      <c r="F85" s="57">
        <f t="shared" si="3"/>
        <v>2525</v>
      </c>
      <c r="G85" s="56">
        <v>694</v>
      </c>
      <c r="H85" s="174">
        <v>631</v>
      </c>
    </row>
    <row r="86" spans="1:8" s="23" customFormat="1" ht="15.75">
      <c r="A86" s="172">
        <v>22</v>
      </c>
      <c r="B86" s="58" t="s">
        <v>84</v>
      </c>
      <c r="C86" s="55" t="s">
        <v>85</v>
      </c>
      <c r="D86" s="55">
        <v>1</v>
      </c>
      <c r="E86" s="56">
        <v>882</v>
      </c>
      <c r="F86" s="57">
        <f t="shared" si="3"/>
        <v>882</v>
      </c>
      <c r="G86" s="56">
        <v>155</v>
      </c>
      <c r="H86" s="174">
        <f>G86*D86</f>
        <v>155</v>
      </c>
    </row>
    <row r="87" spans="1:8" s="23" customFormat="1" ht="15.75">
      <c r="A87" s="172">
        <v>23</v>
      </c>
      <c r="B87" s="58" t="s">
        <v>86</v>
      </c>
      <c r="C87" s="55" t="s">
        <v>69</v>
      </c>
      <c r="D87" s="55">
        <v>1</v>
      </c>
      <c r="E87" s="56">
        <v>7799</v>
      </c>
      <c r="F87" s="57">
        <f t="shared" si="3"/>
        <v>7799</v>
      </c>
      <c r="G87" s="56">
        <v>700</v>
      </c>
      <c r="H87" s="174">
        <f t="shared" si="4"/>
        <v>700</v>
      </c>
    </row>
    <row r="88" spans="1:8" s="23" customFormat="1" ht="15.75">
      <c r="A88" s="172">
        <v>24</v>
      </c>
      <c r="B88" s="60" t="s">
        <v>59</v>
      </c>
      <c r="C88" s="60"/>
      <c r="D88" s="117"/>
      <c r="E88" s="29"/>
      <c r="F88" s="29">
        <f>F89-SUM(F65:F87)</f>
        <v>16.049999999988358</v>
      </c>
      <c r="G88" s="29"/>
      <c r="H88" s="161">
        <f>H89-SUM(H65:H87)</f>
        <v>84</v>
      </c>
    </row>
    <row r="89" spans="1:8" s="23" customFormat="1" ht="15.75">
      <c r="A89" s="175"/>
      <c r="B89" s="62" t="s">
        <v>60</v>
      </c>
      <c r="C89" s="63"/>
      <c r="D89" s="61"/>
      <c r="E89" s="64"/>
      <c r="F89" s="65">
        <f>ROUND(SUM(F65:F87)+49,-2)</f>
        <v>185900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3718</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4083.4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223482.875</v>
      </c>
      <c r="G100" s="604"/>
      <c r="H100" s="605"/>
    </row>
    <row r="101" spans="1:8" s="23" customFormat="1" ht="14.25" customHeight="1">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6.75" customHeight="1">
      <c r="A104" s="153"/>
      <c r="B104" s="154"/>
      <c r="C104" s="47"/>
      <c r="D104" s="67"/>
      <c r="E104" s="47"/>
      <c r="F104" s="47"/>
      <c r="G104" s="47"/>
      <c r="H104" s="48"/>
    </row>
    <row r="105" spans="1:8" s="23" customFormat="1" ht="15.75">
      <c r="A105" s="153"/>
      <c r="B105" s="154"/>
      <c r="C105" s="47"/>
      <c r="D105" s="67"/>
      <c r="E105" s="47"/>
      <c r="F105" s="47"/>
      <c r="G105" s="47"/>
      <c r="H105" s="48"/>
    </row>
    <row r="106" spans="1:8" s="23" customFormat="1" ht="17.25" customHeight="1"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5.75">
      <c r="A111" s="555" t="str">
        <f>A3</f>
        <v xml:space="preserve">Estimate </v>
      </c>
      <c r="B111" s="556"/>
      <c r="C111" s="557" t="str">
        <f>C60</f>
        <v xml:space="preserve"> for Providing  Additional  </v>
      </c>
      <c r="D111" s="557"/>
      <c r="E111" s="557"/>
      <c r="F111" s="557"/>
      <c r="G111" s="557"/>
      <c r="H111" s="558"/>
    </row>
    <row r="112" spans="1:8" s="23" customFormat="1" ht="32.25" customHeight="1">
      <c r="A112" s="559" t="str">
        <f>A4</f>
        <v>63KVA  DTC to the overloaded existing Hundi  Town (521A96)DTC at Hundi Village  ,coming under   O&amp;M Section Pollibetta, Virajpet Sub Division.</v>
      </c>
      <c r="B112" s="560"/>
      <c r="C112" s="560"/>
      <c r="D112" s="560"/>
      <c r="E112" s="560"/>
      <c r="F112" s="560"/>
      <c r="G112" s="560"/>
      <c r="H112" s="561"/>
    </row>
    <row r="113" spans="1:8" s="23" customFormat="1" ht="15.75">
      <c r="A113" s="24" t="s">
        <v>160</v>
      </c>
      <c r="B113" s="25"/>
      <c r="C113" s="152"/>
      <c r="D113" s="152"/>
      <c r="E113" s="152"/>
      <c r="F113" s="152"/>
      <c r="G113" s="581"/>
      <c r="H113" s="582"/>
    </row>
    <row r="114" spans="1:8" s="23" customFormat="1">
      <c r="A114" s="118">
        <f>C114*F114*H114</f>
        <v>0.14000000000000001</v>
      </c>
      <c r="B114" s="148" t="s">
        <v>25</v>
      </c>
      <c r="C114" s="156">
        <v>3.5000000000000003E-2</v>
      </c>
      <c r="D114" s="583" t="s">
        <v>26</v>
      </c>
      <c r="E114" s="583"/>
      <c r="F114" s="156">
        <v>1</v>
      </c>
      <c r="G114" s="148"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147" t="s">
        <v>32</v>
      </c>
      <c r="H116" s="158" t="s">
        <v>33</v>
      </c>
    </row>
    <row r="117" spans="1:8" s="23" customFormat="1" ht="15.75">
      <c r="A117" s="159">
        <v>1</v>
      </c>
      <c r="B117" s="30" t="s">
        <v>37</v>
      </c>
      <c r="C117" s="31" t="s">
        <v>38</v>
      </c>
      <c r="D117" s="117">
        <v>0</v>
      </c>
      <c r="E117" s="124">
        <v>6258</v>
      </c>
      <c r="F117" s="122">
        <f t="shared" ref="F117:F125" si="5">E117*D117</f>
        <v>0</v>
      </c>
      <c r="G117" s="124">
        <v>1166</v>
      </c>
      <c r="H117" s="160">
        <f t="shared" ref="H117:H120" si="6">G117*D117</f>
        <v>0</v>
      </c>
    </row>
    <row r="118" spans="1:8" s="23" customFormat="1" ht="15.75">
      <c r="A118" s="159">
        <v>2</v>
      </c>
      <c r="B118" s="30" t="s">
        <v>39</v>
      </c>
      <c r="C118" s="31" t="s">
        <v>38</v>
      </c>
      <c r="D118" s="117">
        <v>0</v>
      </c>
      <c r="E118" s="124">
        <v>3689</v>
      </c>
      <c r="F118" s="122">
        <f t="shared" si="5"/>
        <v>0</v>
      </c>
      <c r="G118" s="124">
        <v>1166</v>
      </c>
      <c r="H118" s="160">
        <f t="shared" si="6"/>
        <v>0</v>
      </c>
    </row>
    <row r="119" spans="1:8" s="23" customFormat="1" ht="15.75">
      <c r="A119" s="159">
        <v>3</v>
      </c>
      <c r="B119" s="30" t="s">
        <v>40</v>
      </c>
      <c r="C119" s="31" t="s">
        <v>38</v>
      </c>
      <c r="D119" s="117">
        <v>0</v>
      </c>
      <c r="E119" s="32">
        <v>4706</v>
      </c>
      <c r="F119" s="122">
        <f t="shared" si="5"/>
        <v>0</v>
      </c>
      <c r="G119" s="124">
        <v>932</v>
      </c>
      <c r="H119" s="160">
        <f t="shared" si="6"/>
        <v>0</v>
      </c>
    </row>
    <row r="120" spans="1:8" s="23" customFormat="1" ht="15.75">
      <c r="A120" s="159">
        <v>4</v>
      </c>
      <c r="B120" s="30" t="s">
        <v>129</v>
      </c>
      <c r="C120" s="31" t="s">
        <v>38</v>
      </c>
      <c r="D120" s="117">
        <v>0</v>
      </c>
      <c r="E120" s="32">
        <v>2496</v>
      </c>
      <c r="F120" s="122">
        <f t="shared" si="5"/>
        <v>0</v>
      </c>
      <c r="G120" s="124">
        <v>932</v>
      </c>
      <c r="H120" s="160">
        <f t="shared" si="6"/>
        <v>0</v>
      </c>
    </row>
    <row r="121" spans="1:8" s="23" customFormat="1" ht="15.75">
      <c r="A121" s="159">
        <v>5</v>
      </c>
      <c r="B121" s="30" t="s">
        <v>42</v>
      </c>
      <c r="C121" s="117" t="s">
        <v>36</v>
      </c>
      <c r="D121" s="117">
        <v>0</v>
      </c>
      <c r="E121" s="32">
        <v>258</v>
      </c>
      <c r="F121" s="28">
        <f t="shared" si="5"/>
        <v>0</v>
      </c>
      <c r="G121" s="124">
        <v>106</v>
      </c>
      <c r="H121" s="161">
        <f>G121*D121</f>
        <v>0</v>
      </c>
    </row>
    <row r="122" spans="1:8" s="23" customFormat="1" ht="15.75">
      <c r="A122" s="159">
        <v>6</v>
      </c>
      <c r="B122" s="30" t="s">
        <v>43</v>
      </c>
      <c r="C122" s="117" t="s">
        <v>36</v>
      </c>
      <c r="D122" s="117">
        <v>8</v>
      </c>
      <c r="E122" s="32">
        <v>272</v>
      </c>
      <c r="F122" s="28">
        <f t="shared" si="5"/>
        <v>2176</v>
      </c>
      <c r="G122" s="135">
        <v>106</v>
      </c>
      <c r="H122" s="161">
        <f>G122*D122</f>
        <v>848</v>
      </c>
    </row>
    <row r="123" spans="1:8" s="23" customFormat="1" ht="15.75">
      <c r="A123" s="159">
        <v>7</v>
      </c>
      <c r="B123" s="30" t="s">
        <v>44</v>
      </c>
      <c r="C123" s="117" t="s">
        <v>38</v>
      </c>
      <c r="D123" s="117">
        <v>10</v>
      </c>
      <c r="E123" s="124">
        <v>16</v>
      </c>
      <c r="F123" s="122">
        <f t="shared" si="5"/>
        <v>160</v>
      </c>
      <c r="G123" s="124">
        <v>0</v>
      </c>
      <c r="H123" s="160">
        <f>G123*D123</f>
        <v>0</v>
      </c>
    </row>
    <row r="124" spans="1:8" s="23" customFormat="1" ht="15.75">
      <c r="A124" s="159">
        <v>8</v>
      </c>
      <c r="B124" s="30" t="s">
        <v>45</v>
      </c>
      <c r="C124" s="117" t="s">
        <v>38</v>
      </c>
      <c r="D124" s="117">
        <v>0</v>
      </c>
      <c r="E124" s="124">
        <v>48</v>
      </c>
      <c r="F124" s="122">
        <f t="shared" si="5"/>
        <v>0</v>
      </c>
      <c r="G124" s="124">
        <v>0</v>
      </c>
      <c r="H124" s="160">
        <f>G124*D124</f>
        <v>0</v>
      </c>
    </row>
    <row r="125" spans="1:8" s="23" customFormat="1" ht="15.75">
      <c r="A125" s="159">
        <v>9</v>
      </c>
      <c r="B125" s="30" t="s">
        <v>161</v>
      </c>
      <c r="C125" s="31" t="s">
        <v>47</v>
      </c>
      <c r="D125" s="203">
        <f>A114+A114*1.5%</f>
        <v>0.1421</v>
      </c>
      <c r="E125" s="124">
        <v>21552</v>
      </c>
      <c r="F125" s="122">
        <f t="shared" si="5"/>
        <v>3062.5392000000002</v>
      </c>
      <c r="G125" s="124">
        <v>2104</v>
      </c>
      <c r="H125" s="160">
        <f t="shared" ref="H125:H130" si="7">G125*D125</f>
        <v>298.97840000000002</v>
      </c>
    </row>
    <row r="126" spans="1:8" s="23" customFormat="1" ht="15.75">
      <c r="A126" s="159">
        <v>10</v>
      </c>
      <c r="B126" s="30" t="s">
        <v>48</v>
      </c>
      <c r="C126" s="31"/>
      <c r="D126" s="117"/>
      <c r="E126" s="124"/>
      <c r="F126" s="122">
        <f>F125*3%</f>
        <v>91.876176000000001</v>
      </c>
      <c r="G126" s="124"/>
      <c r="H126" s="160">
        <f t="shared" si="7"/>
        <v>0</v>
      </c>
    </row>
    <row r="127" spans="1:8" s="23" customFormat="1" ht="15.75">
      <c r="A127" s="159">
        <v>11</v>
      </c>
      <c r="B127" s="30" t="s">
        <v>49</v>
      </c>
      <c r="C127" s="117" t="s">
        <v>36</v>
      </c>
      <c r="D127" s="117">
        <v>0</v>
      </c>
      <c r="E127" s="32">
        <v>830</v>
      </c>
      <c r="F127" s="122">
        <f t="shared" ref="F127:F135" si="8">E127*D127</f>
        <v>0</v>
      </c>
      <c r="G127" s="124">
        <v>390</v>
      </c>
      <c r="H127" s="160">
        <f t="shared" si="7"/>
        <v>0</v>
      </c>
    </row>
    <row r="128" spans="1:8" s="23" customFormat="1" ht="15.75">
      <c r="A128" s="159">
        <v>12</v>
      </c>
      <c r="B128" s="30" t="s">
        <v>50</v>
      </c>
      <c r="C128" s="31" t="s">
        <v>38</v>
      </c>
      <c r="D128" s="117">
        <v>0</v>
      </c>
      <c r="E128" s="124">
        <v>165</v>
      </c>
      <c r="F128" s="122">
        <f t="shared" si="8"/>
        <v>0</v>
      </c>
      <c r="G128" s="124">
        <v>61</v>
      </c>
      <c r="H128" s="160">
        <f t="shared" si="7"/>
        <v>0</v>
      </c>
    </row>
    <row r="129" spans="1:8" s="23" customFormat="1" ht="15.75">
      <c r="A129" s="159">
        <v>13</v>
      </c>
      <c r="B129" s="30" t="s">
        <v>51</v>
      </c>
      <c r="C129" s="117" t="s">
        <v>52</v>
      </c>
      <c r="D129" s="117">
        <v>0</v>
      </c>
      <c r="E129" s="124">
        <v>80</v>
      </c>
      <c r="F129" s="122">
        <f t="shared" si="8"/>
        <v>0</v>
      </c>
      <c r="G129" s="124">
        <v>663</v>
      </c>
      <c r="H129" s="160">
        <f t="shared" si="7"/>
        <v>0</v>
      </c>
    </row>
    <row r="130" spans="1:8" s="23" customFormat="1" ht="15.75">
      <c r="A130" s="159">
        <v>14</v>
      </c>
      <c r="B130" s="30" t="s">
        <v>55</v>
      </c>
      <c r="C130" s="31" t="s">
        <v>47</v>
      </c>
      <c r="D130" s="117">
        <v>0</v>
      </c>
      <c r="E130" s="124">
        <v>0</v>
      </c>
      <c r="F130" s="122">
        <f t="shared" si="8"/>
        <v>0</v>
      </c>
      <c r="G130" s="124">
        <v>3375</v>
      </c>
      <c r="H130" s="160">
        <f t="shared" si="7"/>
        <v>0</v>
      </c>
    </row>
    <row r="131" spans="1:8" s="23" customFormat="1" ht="15.75">
      <c r="A131" s="159">
        <v>15</v>
      </c>
      <c r="B131" s="33" t="s">
        <v>56</v>
      </c>
      <c r="C131" s="34" t="s">
        <v>47</v>
      </c>
      <c r="D131" s="92">
        <v>0</v>
      </c>
      <c r="E131" s="124">
        <v>0</v>
      </c>
      <c r="F131" s="122">
        <f t="shared" si="8"/>
        <v>0</v>
      </c>
      <c r="G131" s="124">
        <v>187</v>
      </c>
      <c r="H131" s="160">
        <f>G131*D131</f>
        <v>0</v>
      </c>
    </row>
    <row r="132" spans="1:8" s="23" customFormat="1" ht="15.75">
      <c r="A132" s="159">
        <v>16</v>
      </c>
      <c r="B132" s="30" t="s">
        <v>141</v>
      </c>
      <c r="C132" s="34" t="s">
        <v>47</v>
      </c>
      <c r="D132" s="92">
        <v>0</v>
      </c>
      <c r="E132" s="124">
        <v>0</v>
      </c>
      <c r="F132" s="122">
        <f t="shared" si="8"/>
        <v>0</v>
      </c>
      <c r="G132" s="124">
        <v>1166</v>
      </c>
      <c r="H132" s="160">
        <f>G132*D132</f>
        <v>0</v>
      </c>
    </row>
    <row r="133" spans="1:8" s="23" customFormat="1" ht="15.75">
      <c r="A133" s="159">
        <v>17</v>
      </c>
      <c r="B133" s="35" t="s">
        <v>57</v>
      </c>
      <c r="C133" s="34" t="s">
        <v>38</v>
      </c>
      <c r="D133" s="206">
        <f>SUM(D119:D120)</f>
        <v>0</v>
      </c>
      <c r="E133" s="124">
        <v>0</v>
      </c>
      <c r="F133" s="122">
        <f t="shared" si="8"/>
        <v>0</v>
      </c>
      <c r="G133" s="124">
        <v>69</v>
      </c>
      <c r="H133" s="160">
        <f>G133*D133</f>
        <v>0</v>
      </c>
    </row>
    <row r="134" spans="1:8" s="23" customFormat="1" ht="15.75">
      <c r="A134" s="159">
        <v>18</v>
      </c>
      <c r="B134" s="35" t="s">
        <v>146</v>
      </c>
      <c r="C134" s="31" t="s">
        <v>36</v>
      </c>
      <c r="D134" s="204">
        <f>SUM(D117:D118)</f>
        <v>0</v>
      </c>
      <c r="E134" s="124">
        <v>0</v>
      </c>
      <c r="F134" s="122">
        <f t="shared" si="8"/>
        <v>0</v>
      </c>
      <c r="G134" s="124">
        <v>92</v>
      </c>
      <c r="H134" s="160">
        <f>D134*G134*1.9</f>
        <v>0</v>
      </c>
    </row>
    <row r="135" spans="1:8" s="23" customFormat="1" ht="15.75">
      <c r="A135" s="159">
        <v>19</v>
      </c>
      <c r="B135" s="30" t="s">
        <v>58</v>
      </c>
      <c r="C135" s="31" t="s">
        <v>47</v>
      </c>
      <c r="D135" s="117">
        <v>0</v>
      </c>
      <c r="E135" s="124">
        <v>0</v>
      </c>
      <c r="F135" s="122">
        <f t="shared" si="8"/>
        <v>0</v>
      </c>
      <c r="G135" s="124">
        <v>1894</v>
      </c>
      <c r="H135" s="160">
        <f>D135*G135*1.9</f>
        <v>0</v>
      </c>
    </row>
    <row r="136" spans="1:8" s="23" customFormat="1" ht="15.75">
      <c r="A136" s="159">
        <v>20</v>
      </c>
      <c r="B136" s="30" t="s">
        <v>59</v>
      </c>
      <c r="C136" s="30"/>
      <c r="D136" s="31"/>
      <c r="E136" s="32"/>
      <c r="F136" s="29">
        <f>F137-SUM(F117:F135)</f>
        <v>9.5846240000000762</v>
      </c>
      <c r="G136" s="32"/>
      <c r="H136" s="161">
        <f>H137-SUM(H117:H135)</f>
        <v>53.021600000000035</v>
      </c>
    </row>
    <row r="137" spans="1:8" s="23" customFormat="1" ht="15.75">
      <c r="A137" s="162"/>
      <c r="B137" s="37" t="s">
        <v>60</v>
      </c>
      <c r="C137" s="36"/>
      <c r="D137" s="38"/>
      <c r="E137" s="39"/>
      <c r="F137" s="40">
        <f>ROUND(SUM(F117:F135)+49,-2)</f>
        <v>5500</v>
      </c>
      <c r="G137" s="40"/>
      <c r="H137" s="163">
        <f>ROUND(SUM(H117:H135)+49,-2)</f>
        <v>1200</v>
      </c>
    </row>
    <row r="138" spans="1:8" s="23" customFormat="1" ht="15.75">
      <c r="A138" s="164">
        <v>21</v>
      </c>
      <c r="B138" s="562" t="s">
        <v>61</v>
      </c>
      <c r="C138" s="562"/>
      <c r="D138" s="562"/>
      <c r="E138" s="562"/>
      <c r="F138" s="42">
        <f>H137</f>
        <v>1200</v>
      </c>
      <c r="G138" s="30"/>
      <c r="H138" s="165"/>
    </row>
    <row r="139" spans="1:8" s="23" customFormat="1" ht="15.75">
      <c r="A139" s="164"/>
      <c r="B139" s="562" t="s">
        <v>142</v>
      </c>
      <c r="C139" s="562"/>
      <c r="D139" s="562"/>
      <c r="E139" s="562"/>
      <c r="F139" s="42">
        <f>F138*45%</f>
        <v>540</v>
      </c>
      <c r="G139" s="30"/>
      <c r="H139" s="165"/>
    </row>
    <row r="140" spans="1:8" s="23" customFormat="1" ht="15.75">
      <c r="A140" s="164">
        <v>22</v>
      </c>
      <c r="B140" s="538" t="s">
        <v>145</v>
      </c>
      <c r="C140" s="539"/>
      <c r="D140" s="539"/>
      <c r="E140" s="540"/>
      <c r="F140" s="42">
        <f>18%*(F138+F139)</f>
        <v>313.2</v>
      </c>
      <c r="G140" s="30"/>
      <c r="H140" s="165"/>
    </row>
    <row r="141" spans="1:8" s="23" customFormat="1" ht="15.75">
      <c r="A141" s="164">
        <v>23</v>
      </c>
      <c r="B141" s="541" t="s">
        <v>140</v>
      </c>
      <c r="C141" s="542"/>
      <c r="D141" s="542"/>
      <c r="E141" s="543"/>
      <c r="F141" s="42">
        <f>2%*F137</f>
        <v>110</v>
      </c>
      <c r="G141" s="30"/>
      <c r="H141" s="165"/>
    </row>
    <row r="142" spans="1:8" s="23" customFormat="1" ht="15.75">
      <c r="A142" s="164">
        <v>24</v>
      </c>
      <c r="B142" s="541" t="s">
        <v>150</v>
      </c>
      <c r="C142" s="542"/>
      <c r="D142" s="542"/>
      <c r="E142" s="543"/>
      <c r="F142" s="42">
        <f>16.25%*(F138+F139)</f>
        <v>282.75</v>
      </c>
      <c r="G142" s="30"/>
      <c r="H142" s="165"/>
    </row>
    <row r="143" spans="1:8" s="23" customFormat="1" ht="15.75">
      <c r="A143" s="164">
        <v>25</v>
      </c>
      <c r="B143" s="544" t="s">
        <v>62</v>
      </c>
      <c r="C143" s="544"/>
      <c r="D143" s="544"/>
      <c r="E143" s="544"/>
      <c r="F143" s="42">
        <f>SUM(F137:F139)*2%</f>
        <v>144.80000000000001</v>
      </c>
      <c r="G143" s="43"/>
      <c r="H143" s="166"/>
    </row>
    <row r="144" spans="1:8" s="23" customFormat="1" ht="15.75">
      <c r="A144" s="164">
        <v>26</v>
      </c>
      <c r="B144" s="544" t="s">
        <v>99</v>
      </c>
      <c r="C144" s="544"/>
      <c r="D144" s="544"/>
      <c r="E144" s="544"/>
      <c r="F144" s="42">
        <f>SUM(F138:F139)*20%</f>
        <v>348</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8638.75</v>
      </c>
      <c r="G148" s="579"/>
      <c r="H148" s="580"/>
    </row>
    <row r="149" spans="1:8" s="23" customFormat="1" ht="15.75">
      <c r="A149" s="45" t="s">
        <v>100</v>
      </c>
      <c r="B149" s="46"/>
      <c r="C149" s="47"/>
      <c r="D149" s="152"/>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152"/>
      <c r="E151" s="47"/>
      <c r="F151" s="550"/>
      <c r="G151" s="550"/>
      <c r="H151" s="551"/>
    </row>
    <row r="152" spans="1:8" s="23" customFormat="1" ht="15.75">
      <c r="A152" s="49"/>
      <c r="B152" s="47"/>
      <c r="C152" s="47"/>
      <c r="D152" s="152"/>
      <c r="E152" s="47"/>
      <c r="F152" s="550"/>
      <c r="G152" s="550"/>
      <c r="H152" s="551"/>
    </row>
    <row r="153" spans="1:8" s="23" customFormat="1" ht="15.75">
      <c r="A153" s="153"/>
      <c r="B153" s="154"/>
      <c r="C153" s="47"/>
      <c r="D153" s="67"/>
      <c r="E153" s="47"/>
      <c r="F153" s="47"/>
      <c r="G153" s="47"/>
      <c r="H153" s="48"/>
    </row>
    <row r="154" spans="1:8" s="23" customFormat="1" ht="15.75">
      <c r="A154" s="153"/>
      <c r="B154" s="154"/>
      <c r="C154" s="47"/>
      <c r="D154" s="67"/>
      <c r="E154" s="47"/>
      <c r="F154" s="47"/>
      <c r="G154" s="47"/>
      <c r="H154" s="48"/>
    </row>
    <row r="155" spans="1:8" s="23" customFormat="1" ht="15.75">
      <c r="A155" s="153"/>
      <c r="B155" s="154"/>
      <c r="C155" s="47"/>
      <c r="D155" s="67"/>
      <c r="E155" s="47"/>
      <c r="F155" s="47"/>
      <c r="G155" s="47"/>
      <c r="H155" s="48"/>
    </row>
    <row r="156" spans="1:8" s="23" customFormat="1" ht="15.75">
      <c r="A156" s="153"/>
      <c r="B156" s="154"/>
      <c r="C156" s="47"/>
      <c r="D156" s="67"/>
      <c r="E156" s="47"/>
      <c r="F156" s="47"/>
      <c r="G156" s="47"/>
      <c r="H156" s="48"/>
    </row>
    <row r="157" spans="1:8" s="23" customFormat="1" ht="15.75">
      <c r="A157" s="153"/>
      <c r="B157" s="154"/>
      <c r="C157" s="47"/>
      <c r="D157" s="67"/>
      <c r="E157" s="47"/>
      <c r="F157" s="47"/>
      <c r="G157" s="47"/>
      <c r="H157" s="48"/>
    </row>
    <row r="158" spans="1:8" s="23" customFormat="1" ht="15.75">
      <c r="A158" s="153"/>
      <c r="B158" s="154"/>
      <c r="C158" s="47"/>
      <c r="D158" s="67"/>
      <c r="E158" s="47"/>
      <c r="F158" s="47"/>
      <c r="G158" s="47"/>
      <c r="H158" s="48"/>
    </row>
    <row r="159" spans="1:8" s="23" customFormat="1" ht="15.75">
      <c r="A159" s="153"/>
      <c r="B159" s="154"/>
      <c r="C159" s="47"/>
      <c r="D159" s="67"/>
      <c r="E159" s="47"/>
      <c r="F159" s="47"/>
      <c r="G159" s="47"/>
      <c r="H159" s="48"/>
    </row>
    <row r="160" spans="1:8" s="23" customFormat="1" ht="15.75">
      <c r="A160" s="153"/>
      <c r="B160" s="154"/>
      <c r="C160" s="47"/>
      <c r="D160" s="67"/>
      <c r="E160" s="47"/>
      <c r="F160" s="47"/>
      <c r="G160" s="47"/>
      <c r="H160" s="48"/>
    </row>
    <row r="161" spans="1:8" s="23" customFormat="1" ht="15.75">
      <c r="A161" s="153"/>
      <c r="B161" s="154"/>
      <c r="C161" s="47"/>
      <c r="D161" s="67"/>
      <c r="E161" s="47"/>
      <c r="F161" s="47"/>
      <c r="G161" s="47"/>
      <c r="H161" s="48"/>
    </row>
    <row r="162" spans="1:8" s="23" customFormat="1" ht="15.75">
      <c r="A162" s="153"/>
      <c r="B162" s="154"/>
      <c r="C162" s="47"/>
      <c r="D162" s="67"/>
      <c r="E162" s="47"/>
      <c r="F162" s="47"/>
      <c r="G162" s="47"/>
      <c r="H162" s="48"/>
    </row>
    <row r="163" spans="1:8" s="23" customFormat="1" ht="15.75">
      <c r="A163" s="153"/>
      <c r="B163" s="154"/>
      <c r="C163" s="47"/>
      <c r="D163" s="67"/>
      <c r="E163" s="47"/>
      <c r="F163" s="47"/>
      <c r="G163" s="47"/>
      <c r="H163" s="48"/>
    </row>
    <row r="164" spans="1:8" s="23" customFormat="1" ht="15.75">
      <c r="A164" s="153"/>
      <c r="B164" s="154"/>
      <c r="C164" s="47"/>
      <c r="D164" s="67"/>
      <c r="E164" s="47"/>
      <c r="F164" s="47"/>
      <c r="G164" s="47"/>
      <c r="H164" s="48"/>
    </row>
    <row r="165" spans="1:8" s="23" customFormat="1" ht="15.75">
      <c r="A165" s="153"/>
      <c r="B165" s="154"/>
      <c r="C165" s="47"/>
      <c r="D165" s="67"/>
      <c r="E165" s="47"/>
      <c r="F165" s="47"/>
      <c r="G165" s="47"/>
      <c r="H165" s="48"/>
    </row>
    <row r="166" spans="1:8" s="23" customFormat="1" ht="16.5" thickBot="1">
      <c r="A166" s="179"/>
      <c r="B166" s="180"/>
      <c r="C166" s="168"/>
      <c r="D166" s="181"/>
      <c r="E166" s="168"/>
      <c r="F166" s="168"/>
      <c r="G166" s="168"/>
      <c r="H166" s="182"/>
    </row>
    <row r="167" spans="1:8" s="23" customFormat="1" ht="15.75">
      <c r="A167" s="187"/>
      <c r="B167" s="188"/>
      <c r="C167" s="47"/>
      <c r="D167" s="67"/>
      <c r="E167" s="47"/>
      <c r="F167" s="47"/>
      <c r="G167" s="47"/>
      <c r="H167" s="48"/>
    </row>
    <row r="168" spans="1:8" s="23" customFormat="1" ht="16.5" thickBot="1">
      <c r="A168" s="187"/>
      <c r="B168" s="188"/>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73996.0625</v>
      </c>
      <c r="E170" s="572"/>
      <c r="F170" s="107"/>
      <c r="G170" s="107"/>
      <c r="H170" s="112"/>
    </row>
    <row r="171" spans="1:8" s="23" customFormat="1" ht="15.75">
      <c r="A171" s="106" t="str">
        <f>A62</f>
        <v>Part : B -Erection of DTC</v>
      </c>
      <c r="B171" s="107"/>
      <c r="C171" s="107"/>
      <c r="D171" s="572">
        <f>F100</f>
        <v>223482.875</v>
      </c>
      <c r="E171" s="572"/>
      <c r="F171" s="107"/>
      <c r="G171" s="107"/>
      <c r="H171" s="112"/>
    </row>
    <row r="172" spans="1:8" s="23" customFormat="1" ht="15.75">
      <c r="A172" s="106" t="str">
        <f>A113</f>
        <v>Part : C -LT Extension</v>
      </c>
      <c r="B172" s="107"/>
      <c r="C172" s="107"/>
      <c r="D172" s="155"/>
      <c r="E172" s="155">
        <f>F148</f>
        <v>8638.75</v>
      </c>
      <c r="F172" s="107"/>
      <c r="G172" s="107"/>
      <c r="H172" s="112"/>
    </row>
    <row r="173" spans="1:8" s="23" customFormat="1" ht="15.75">
      <c r="A173" s="113"/>
      <c r="B173" s="114" t="s">
        <v>0</v>
      </c>
      <c r="C173" s="114"/>
      <c r="D173" s="545">
        <f>E172+D171+D170</f>
        <v>306117.6875</v>
      </c>
      <c r="E173" s="546"/>
      <c r="F173" s="114" t="s">
        <v>90</v>
      </c>
      <c r="G173" s="115">
        <f>D173</f>
        <v>306117.6875</v>
      </c>
      <c r="H173" s="116" t="s">
        <v>91</v>
      </c>
    </row>
    <row r="174" spans="1:8" s="23" customFormat="1" ht="20.25" thickBot="1">
      <c r="A174" s="599" t="s">
        <v>172</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f>G173</f>
        <v>306117.6875</v>
      </c>
      <c r="D176" s="46" t="s">
        <v>94</v>
      </c>
      <c r="E176" s="570" t="s">
        <v>164</v>
      </c>
      <c r="F176" s="570"/>
      <c r="G176" s="570" t="str">
        <f>C3</f>
        <v xml:space="preserve"> for Providing  Additional  </v>
      </c>
      <c r="H176" s="571"/>
    </row>
    <row r="177" spans="1:8" s="189" customFormat="1" ht="30.75" customHeight="1">
      <c r="A177" s="594" t="str">
        <f>A4</f>
        <v>63KVA  DTC to the overloaded existing Hundi  Town (521A96)DTC at Hundi Village  ,coming under   O&amp;M Section Pollibetta, Virajpet Sub Division.</v>
      </c>
      <c r="B177" s="595"/>
      <c r="C177" s="595"/>
      <c r="D177" s="595"/>
      <c r="E177" s="595"/>
      <c r="F177" s="595"/>
      <c r="G177" s="595"/>
      <c r="H177" s="596"/>
    </row>
    <row r="178" spans="1:8" s="23" customFormat="1" ht="18" customHeight="1">
      <c r="A178" s="589" t="s">
        <v>95</v>
      </c>
      <c r="B178" s="590"/>
      <c r="C178" s="590"/>
      <c r="D178" s="590"/>
      <c r="E178" s="590"/>
      <c r="F178" s="590"/>
      <c r="G178" s="590"/>
      <c r="H178" s="591"/>
    </row>
    <row r="179" spans="1:8" s="23" customFormat="1" ht="48" customHeight="1">
      <c r="A179" s="589" t="s">
        <v>168</v>
      </c>
      <c r="B179" s="590"/>
      <c r="C179" s="590"/>
      <c r="D179" s="590"/>
      <c r="E179" s="590"/>
      <c r="F179" s="590"/>
      <c r="G179" s="590"/>
      <c r="H179" s="591"/>
    </row>
    <row r="180" spans="1:8" s="23" customFormat="1" ht="34.5" customHeight="1">
      <c r="A180" s="589" t="s">
        <v>169</v>
      </c>
      <c r="B180" s="597"/>
      <c r="C180" s="597"/>
      <c r="D180" s="597"/>
      <c r="E180" s="597"/>
      <c r="F180" s="597"/>
      <c r="G180" s="597"/>
      <c r="H180" s="598"/>
    </row>
    <row r="181" spans="1:8" s="23" customFormat="1" ht="15.75">
      <c r="A181" s="589" t="s">
        <v>170</v>
      </c>
      <c r="B181" s="597"/>
      <c r="C181" s="597"/>
      <c r="D181" s="597"/>
      <c r="E181" s="597"/>
      <c r="F181" s="597"/>
      <c r="G181" s="597"/>
      <c r="H181" s="598"/>
    </row>
    <row r="182" spans="1:8" s="23" customFormat="1" ht="20.25" customHeight="1">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03.5" customHeight="1">
      <c r="A184" s="586" t="s">
        <v>171</v>
      </c>
      <c r="B184" s="587"/>
      <c r="C184" s="587"/>
      <c r="D184" s="587"/>
      <c r="E184" s="587"/>
      <c r="F184" s="587"/>
      <c r="G184" s="587"/>
      <c r="H184" s="588"/>
    </row>
    <row r="185" spans="1:8" s="23" customFormat="1" ht="33.75" customHeight="1">
      <c r="A185" s="589" t="s">
        <v>162</v>
      </c>
      <c r="B185" s="590"/>
      <c r="C185" s="590"/>
      <c r="D185" s="590"/>
      <c r="E185" s="590"/>
      <c r="F185" s="590"/>
      <c r="G185" s="590"/>
      <c r="H185" s="591"/>
    </row>
    <row r="186" spans="1:8" s="23" customFormat="1" ht="30.75" customHeight="1">
      <c r="A186" s="589" t="s">
        <v>97</v>
      </c>
      <c r="B186" s="590"/>
      <c r="C186" s="590"/>
      <c r="D186" s="590"/>
      <c r="E186" s="590"/>
      <c r="F186" s="590"/>
      <c r="G186" s="590"/>
      <c r="H186" s="591"/>
    </row>
    <row r="187" spans="1:8" s="23" customFormat="1" ht="15.75">
      <c r="A187" s="45" t="s">
        <v>100</v>
      </c>
      <c r="B187" s="46"/>
      <c r="C187" s="47"/>
      <c r="D187" s="152"/>
      <c r="E187" s="68"/>
      <c r="F187" s="26"/>
      <c r="G187" s="592"/>
      <c r="H187" s="593"/>
    </row>
    <row r="188" spans="1:8" s="23" customFormat="1" ht="32.25" customHeight="1">
      <c r="A188" s="586" t="s">
        <v>98</v>
      </c>
      <c r="B188" s="587"/>
      <c r="C188" s="587"/>
      <c r="D188" s="587"/>
      <c r="E188" s="587"/>
      <c r="F188" s="587"/>
      <c r="G188" s="587"/>
      <c r="H188" s="588"/>
    </row>
    <row r="189" spans="1:8" s="23" customFormat="1" ht="15.75">
      <c r="A189" s="106"/>
      <c r="B189" s="107"/>
      <c r="C189" s="46"/>
      <c r="D189" s="145"/>
      <c r="E189" s="46"/>
      <c r="F189" s="46"/>
      <c r="G189" s="46"/>
      <c r="H189" s="79"/>
    </row>
    <row r="190" spans="1:8" s="23" customFormat="1" ht="15.75">
      <c r="A190" s="45"/>
      <c r="B190" s="46"/>
      <c r="C190" s="46"/>
      <c r="D190" s="145"/>
      <c r="E190" s="46"/>
      <c r="F190" s="46"/>
      <c r="G190" s="145"/>
      <c r="H190" s="79"/>
    </row>
    <row r="191" spans="1:8" s="23" customFormat="1" ht="15.75">
      <c r="A191" s="45"/>
      <c r="B191" s="46"/>
      <c r="C191" s="46"/>
      <c r="D191" s="145"/>
      <c r="E191" s="46"/>
      <c r="F191" s="46"/>
      <c r="G191" s="145"/>
      <c r="H191" s="79"/>
    </row>
    <row r="192" spans="1:8" s="23" customFormat="1" ht="15.75">
      <c r="A192" s="45"/>
      <c r="B192" s="46"/>
      <c r="C192" s="46"/>
      <c r="D192" s="145"/>
      <c r="E192" s="46"/>
      <c r="F192" s="46"/>
      <c r="G192" s="145"/>
      <c r="H192" s="79"/>
    </row>
    <row r="193" spans="1:8" s="23" customFormat="1" ht="32.25" customHeight="1">
      <c r="A193" s="586"/>
      <c r="B193" s="587"/>
      <c r="C193" s="587"/>
      <c r="D193" s="587"/>
      <c r="E193" s="587"/>
      <c r="F193" s="587"/>
      <c r="G193" s="587"/>
      <c r="H193" s="588"/>
    </row>
    <row r="194" spans="1:8" s="23" customFormat="1" ht="32.25" customHeight="1">
      <c r="A194" s="149"/>
      <c r="B194" s="150"/>
      <c r="C194" s="150"/>
      <c r="D194" s="150"/>
      <c r="E194" s="150"/>
      <c r="F194" s="150"/>
      <c r="G194" s="150"/>
      <c r="H194" s="151"/>
    </row>
    <row r="195" spans="1:8" s="23" customFormat="1" ht="32.25" customHeight="1">
      <c r="A195" s="149"/>
      <c r="B195" s="150"/>
      <c r="C195" s="150"/>
      <c r="D195" s="150"/>
      <c r="E195" s="150"/>
      <c r="F195" s="150"/>
      <c r="G195" s="150"/>
      <c r="H195" s="151"/>
    </row>
    <row r="196" spans="1:8" s="23" customFormat="1" ht="32.25" customHeight="1">
      <c r="A196" s="149"/>
      <c r="B196" s="150"/>
      <c r="C196" s="150"/>
      <c r="D196" s="150"/>
      <c r="E196" s="150"/>
      <c r="F196" s="150"/>
      <c r="G196" s="150"/>
      <c r="H196" s="151"/>
    </row>
    <row r="197" spans="1:8" s="23" customFormat="1" ht="32.25" customHeight="1">
      <c r="A197" s="149"/>
      <c r="B197" s="150"/>
      <c r="C197" s="150"/>
      <c r="D197" s="150"/>
      <c r="E197" s="150"/>
      <c r="F197" s="150"/>
      <c r="G197" s="150"/>
      <c r="H197" s="151"/>
    </row>
    <row r="198" spans="1:8" s="23" customFormat="1" ht="32.25" customHeight="1">
      <c r="A198" s="149"/>
      <c r="B198" s="150"/>
      <c r="C198" s="150"/>
      <c r="D198" s="150"/>
      <c r="E198" s="150"/>
      <c r="F198" s="150"/>
      <c r="G198" s="150"/>
      <c r="H198" s="151"/>
    </row>
    <row r="199" spans="1:8" s="23" customFormat="1" ht="32.25" customHeight="1">
      <c r="A199" s="149"/>
      <c r="B199" s="150"/>
      <c r="C199" s="150"/>
      <c r="D199" s="150"/>
      <c r="E199" s="150"/>
      <c r="F199" s="150"/>
      <c r="G199" s="150"/>
      <c r="H199" s="151"/>
    </row>
    <row r="200" spans="1:8" s="23" customFormat="1" ht="15.75">
      <c r="A200" s="106"/>
      <c r="B200" s="107"/>
      <c r="C200" s="46"/>
      <c r="D200" s="145"/>
      <c r="E200" s="46"/>
      <c r="F200" s="46"/>
      <c r="G200" s="46"/>
      <c r="H200" s="79"/>
    </row>
    <row r="201" spans="1:8" s="23" customFormat="1" ht="15.75">
      <c r="A201" s="45"/>
      <c r="B201" s="46"/>
      <c r="C201" s="46"/>
      <c r="D201" s="145"/>
      <c r="E201" s="46"/>
      <c r="F201" s="46"/>
      <c r="G201" s="145"/>
      <c r="H201" s="79"/>
    </row>
    <row r="202" spans="1:8" s="23" customFormat="1" ht="15.75">
      <c r="A202" s="45"/>
      <c r="B202" s="46"/>
      <c r="C202" s="46"/>
      <c r="D202" s="145"/>
      <c r="E202" s="46"/>
      <c r="F202" s="46"/>
      <c r="G202" s="145"/>
      <c r="H202" s="79"/>
    </row>
    <row r="203" spans="1:8" s="23" customFormat="1" ht="15.75">
      <c r="A203" s="45"/>
      <c r="B203" s="46"/>
      <c r="C203" s="46"/>
      <c r="D203" s="145"/>
      <c r="E203" s="46"/>
      <c r="F203" s="46"/>
      <c r="G203" s="145"/>
      <c r="H203" s="79"/>
    </row>
    <row r="204" spans="1:8" s="23" customFormat="1" ht="15.75">
      <c r="A204" s="45"/>
      <c r="B204" s="46"/>
      <c r="C204" s="46"/>
      <c r="D204" s="145"/>
      <c r="E204" s="46"/>
      <c r="F204" s="46"/>
      <c r="G204" s="145"/>
      <c r="H204" s="79"/>
    </row>
    <row r="205" spans="1:8" s="23" customFormat="1" ht="16.5" thickBot="1">
      <c r="A205" s="183"/>
      <c r="B205" s="184"/>
      <c r="C205" s="184"/>
      <c r="D205" s="170"/>
      <c r="E205" s="184"/>
      <c r="F205" s="184"/>
      <c r="G205" s="170"/>
      <c r="H205" s="185"/>
    </row>
    <row r="206" spans="1:8" s="23" customFormat="1" ht="15.75">
      <c r="A206" s="45"/>
      <c r="B206" s="46"/>
      <c r="C206" s="46"/>
      <c r="D206" s="136"/>
      <c r="E206" s="46"/>
      <c r="F206" s="46"/>
      <c r="G206" s="136"/>
      <c r="H206" s="79"/>
    </row>
    <row r="207" spans="1:8" s="23" customFormat="1" ht="15.75">
      <c r="A207" s="45"/>
      <c r="B207" s="46"/>
      <c r="C207" s="46"/>
      <c r="D207" s="136"/>
      <c r="E207" s="46"/>
      <c r="F207" s="46"/>
      <c r="G207" s="136"/>
      <c r="H207" s="79"/>
    </row>
    <row r="208" spans="1:8" s="23" customFormat="1" ht="15.75">
      <c r="A208" s="45"/>
      <c r="B208" s="46"/>
      <c r="C208" s="46"/>
      <c r="D208" s="136"/>
      <c r="E208" s="46"/>
      <c r="F208" s="46"/>
      <c r="G208" s="136"/>
      <c r="H208" s="79"/>
    </row>
    <row r="209" spans="1:8" s="23" customFormat="1" ht="15.75">
      <c r="A209" s="45"/>
      <c r="B209" s="46"/>
      <c r="C209" s="46"/>
      <c r="D209" s="136"/>
      <c r="E209" s="46"/>
      <c r="F209" s="46"/>
      <c r="G209" s="136"/>
      <c r="H209" s="79"/>
    </row>
    <row r="210" spans="1:8" s="23" customFormat="1" ht="15.75">
      <c r="A210" s="45"/>
      <c r="B210" s="46"/>
      <c r="C210" s="46"/>
      <c r="D210" s="136"/>
      <c r="E210" s="46"/>
      <c r="F210" s="46"/>
      <c r="G210" s="136"/>
      <c r="H210" s="79"/>
    </row>
    <row r="211" spans="1:8" s="23" customFormat="1" ht="15.75">
      <c r="A211" s="45"/>
      <c r="B211" s="46"/>
      <c r="C211" s="46"/>
      <c r="D211" s="133"/>
      <c r="E211" s="46"/>
      <c r="F211" s="46"/>
      <c r="G211" s="133"/>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B41:E41"/>
    <mergeCell ref="B42:E42"/>
    <mergeCell ref="B43:E43"/>
    <mergeCell ref="A44:E44"/>
    <mergeCell ref="G44:H44"/>
    <mergeCell ref="G79:G83"/>
    <mergeCell ref="H79:H83"/>
    <mergeCell ref="A46:H46"/>
    <mergeCell ref="F47:H47"/>
    <mergeCell ref="F48:H48"/>
    <mergeCell ref="A63:A64"/>
    <mergeCell ref="B63:B64"/>
    <mergeCell ref="C63:C64"/>
    <mergeCell ref="D63:D64"/>
    <mergeCell ref="E63:E64"/>
    <mergeCell ref="F63:F64"/>
    <mergeCell ref="A58:H58"/>
    <mergeCell ref="A59:H59"/>
    <mergeCell ref="A60:B60"/>
    <mergeCell ref="A61:H61"/>
    <mergeCell ref="G63:H63"/>
    <mergeCell ref="C60:H60"/>
    <mergeCell ref="A7:A8"/>
    <mergeCell ref="B7:B8"/>
    <mergeCell ref="C7:C8"/>
    <mergeCell ref="D7:D8"/>
    <mergeCell ref="E7:E8"/>
    <mergeCell ref="F7:F8"/>
    <mergeCell ref="G7:H7"/>
    <mergeCell ref="G5:H5"/>
    <mergeCell ref="B40:E40"/>
    <mergeCell ref="B34:E34"/>
    <mergeCell ref="B35:E35"/>
    <mergeCell ref="B39:E39"/>
    <mergeCell ref="B36:E36"/>
    <mergeCell ref="B37:E37"/>
    <mergeCell ref="B38:E38"/>
    <mergeCell ref="A1:H1"/>
    <mergeCell ref="A2:H2"/>
    <mergeCell ref="A3:B3"/>
    <mergeCell ref="C3:H3"/>
    <mergeCell ref="A4:H4"/>
    <mergeCell ref="D6:E6"/>
    <mergeCell ref="GE6:GF6"/>
    <mergeCell ref="EI6:EJ6"/>
    <mergeCell ref="EQ6:ER6"/>
    <mergeCell ref="EY6:EZ6"/>
    <mergeCell ref="FG6:FH6"/>
    <mergeCell ref="S6:T6"/>
    <mergeCell ref="DS6:DT6"/>
    <mergeCell ref="EA6:EB6"/>
    <mergeCell ref="BW6:BX6"/>
    <mergeCell ref="CE6:CF6"/>
    <mergeCell ref="CM6:CN6"/>
    <mergeCell ref="CU6:CV6"/>
    <mergeCell ref="DC6:DD6"/>
    <mergeCell ref="DK6:DL6"/>
    <mergeCell ref="AA6:AB6"/>
    <mergeCell ref="AI6:AJ6"/>
    <mergeCell ref="AQ6:AR6"/>
    <mergeCell ref="AY6:AZ6"/>
    <mergeCell ref="BG6:BH6"/>
    <mergeCell ref="FO6:FP6"/>
    <mergeCell ref="FW6:FX6"/>
    <mergeCell ref="BO6:BP6"/>
    <mergeCell ref="A193:H193"/>
    <mergeCell ref="A183:H183"/>
    <mergeCell ref="A185:H185"/>
    <mergeCell ref="A186:H186"/>
    <mergeCell ref="G187:H187"/>
    <mergeCell ref="A177:H177"/>
    <mergeCell ref="A178:H178"/>
    <mergeCell ref="A179:H179"/>
    <mergeCell ref="A180:H180"/>
    <mergeCell ref="A182:H182"/>
    <mergeCell ref="A184:H184"/>
    <mergeCell ref="A181:H181"/>
    <mergeCell ref="A174:H174"/>
    <mergeCell ref="A188:H188"/>
    <mergeCell ref="A100:E100"/>
    <mergeCell ref="G100:H100"/>
    <mergeCell ref="A102:H102"/>
    <mergeCell ref="A103:B103"/>
    <mergeCell ref="B95:E95"/>
    <mergeCell ref="B96:E96"/>
    <mergeCell ref="B97:E97"/>
    <mergeCell ref="B98:E98"/>
    <mergeCell ref="B99:E99"/>
    <mergeCell ref="A169:H169"/>
    <mergeCell ref="A176:B176"/>
    <mergeCell ref="E176:F176"/>
    <mergeCell ref="G176:H176"/>
    <mergeCell ref="D170:E170"/>
    <mergeCell ref="D171:E171"/>
    <mergeCell ref="A109:H109"/>
    <mergeCell ref="D115:D116"/>
    <mergeCell ref="E115:E116"/>
    <mergeCell ref="F115:F116"/>
    <mergeCell ref="G115:H115"/>
    <mergeCell ref="G148:H148"/>
    <mergeCell ref="G113:H113"/>
    <mergeCell ref="D114:E114"/>
    <mergeCell ref="A115:A116"/>
    <mergeCell ref="B115:B116"/>
    <mergeCell ref="C115:C116"/>
    <mergeCell ref="B92:E92"/>
    <mergeCell ref="B93:E93"/>
    <mergeCell ref="B94:E94"/>
    <mergeCell ref="B90:E90"/>
    <mergeCell ref="D173:E173"/>
    <mergeCell ref="B91:E91"/>
    <mergeCell ref="A150:H150"/>
    <mergeCell ref="F151:H151"/>
    <mergeCell ref="F152:H152"/>
    <mergeCell ref="A110:H110"/>
    <mergeCell ref="A111:B111"/>
    <mergeCell ref="C111:H111"/>
    <mergeCell ref="A112:H112"/>
    <mergeCell ref="B140:E140"/>
    <mergeCell ref="B141:E141"/>
    <mergeCell ref="B142:E142"/>
    <mergeCell ref="B138:E138"/>
    <mergeCell ref="B139:E139"/>
    <mergeCell ref="B143:E143"/>
    <mergeCell ref="B144:E144"/>
    <mergeCell ref="B145:E145"/>
    <mergeCell ref="B146:E146"/>
    <mergeCell ref="B147:E147"/>
    <mergeCell ref="A148:E148"/>
  </mergeCells>
  <printOptions horizontalCentered="1"/>
  <pageMargins left="0.25" right="0" top="0" bottom="0" header="0" footer="0"/>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M40"/>
  <sheetViews>
    <sheetView workbookViewId="0">
      <selection activeCell="Q23" sqref="Q23"/>
    </sheetView>
  </sheetViews>
  <sheetFormatPr defaultRowHeight="12.75"/>
  <sheetData>
    <row r="2" spans="1:13">
      <c r="A2" s="623" t="s">
        <v>130</v>
      </c>
      <c r="B2" s="624"/>
      <c r="C2" s="624"/>
      <c r="D2" s="624"/>
      <c r="E2" s="624"/>
      <c r="F2" s="624"/>
      <c r="G2" s="624"/>
      <c r="H2" s="624"/>
      <c r="I2" s="624"/>
      <c r="J2" s="624"/>
      <c r="K2" s="624"/>
      <c r="L2" s="624"/>
      <c r="M2" s="137"/>
    </row>
    <row r="3" spans="1:13">
      <c r="A3" s="138"/>
      <c r="B3" s="139"/>
      <c r="C3" s="139"/>
      <c r="D3" s="139"/>
      <c r="E3" s="139"/>
      <c r="F3" s="139"/>
      <c r="G3" s="139"/>
      <c r="H3" s="139"/>
      <c r="I3" s="139"/>
      <c r="J3" s="139"/>
      <c r="K3" s="139"/>
      <c r="L3" s="139"/>
      <c r="M3" s="140"/>
    </row>
    <row r="4" spans="1:13">
      <c r="A4" s="138"/>
      <c r="B4" s="139"/>
      <c r="C4" s="139"/>
      <c r="D4" s="139"/>
      <c r="E4" s="139"/>
      <c r="F4" s="139"/>
      <c r="G4" s="139"/>
      <c r="H4" s="139"/>
      <c r="I4" s="139"/>
      <c r="J4" s="139"/>
      <c r="K4" s="139"/>
      <c r="L4" s="139"/>
      <c r="M4" s="140"/>
    </row>
    <row r="5" spans="1:13">
      <c r="A5" s="138"/>
      <c r="B5" s="139"/>
      <c r="C5" s="139"/>
      <c r="D5" s="139"/>
      <c r="E5" s="139"/>
      <c r="F5" s="139"/>
      <c r="G5" s="139"/>
      <c r="H5" s="139"/>
      <c r="I5" s="139"/>
      <c r="J5" s="139"/>
      <c r="K5" s="139"/>
      <c r="L5" s="139"/>
      <c r="M5" s="140"/>
    </row>
    <row r="6" spans="1:13">
      <c r="A6" s="138"/>
      <c r="B6" s="139"/>
      <c r="C6" s="139"/>
      <c r="D6" s="139"/>
      <c r="H6" s="139"/>
      <c r="I6" s="139"/>
      <c r="J6" s="139"/>
      <c r="K6" s="139"/>
      <c r="L6" s="139"/>
      <c r="M6" s="140"/>
    </row>
    <row r="7" spans="1:13">
      <c r="A7" s="138"/>
      <c r="B7" s="139"/>
      <c r="C7" s="139"/>
      <c r="D7" s="139"/>
      <c r="H7" s="139"/>
      <c r="I7" s="139"/>
      <c r="J7" s="139"/>
      <c r="K7" s="139"/>
      <c r="L7" s="139"/>
      <c r="M7" s="140"/>
    </row>
    <row r="8" spans="1:13">
      <c r="A8" s="138"/>
      <c r="B8" s="139"/>
      <c r="C8" s="139"/>
      <c r="D8" s="139"/>
      <c r="H8" s="139"/>
      <c r="I8" s="139"/>
      <c r="J8" s="139"/>
      <c r="K8" s="139"/>
      <c r="L8" s="139"/>
      <c r="M8" s="140"/>
    </row>
    <row r="9" spans="1:13">
      <c r="A9" s="138"/>
      <c r="D9" s="139"/>
      <c r="H9" s="139"/>
      <c r="I9" s="139"/>
      <c r="J9" s="139"/>
      <c r="K9" s="139"/>
      <c r="L9" s="139"/>
      <c r="M9" s="140"/>
    </row>
    <row r="10" spans="1:13">
      <c r="A10" s="138"/>
      <c r="D10" s="139"/>
      <c r="H10" s="139"/>
      <c r="I10" s="139"/>
      <c r="J10" s="139"/>
      <c r="K10" s="139"/>
      <c r="L10" s="139"/>
      <c r="M10" s="140"/>
    </row>
    <row r="11" spans="1:13">
      <c r="A11" s="138"/>
      <c r="D11" s="139"/>
      <c r="H11" s="139"/>
      <c r="I11" s="139"/>
      <c r="J11" s="139"/>
      <c r="K11" s="139"/>
      <c r="L11" s="139"/>
      <c r="M11" s="140"/>
    </row>
    <row r="12" spans="1:13">
      <c r="A12" s="138"/>
      <c r="D12" s="139"/>
      <c r="H12" s="139"/>
      <c r="I12" s="139"/>
      <c r="J12" s="139"/>
      <c r="K12" s="139"/>
      <c r="L12" s="139"/>
      <c r="M12" s="140"/>
    </row>
    <row r="13" spans="1:13">
      <c r="A13" s="138"/>
      <c r="D13" s="139"/>
      <c r="H13" s="139"/>
      <c r="I13" s="139"/>
      <c r="J13" s="139"/>
      <c r="K13" s="139"/>
      <c r="L13" s="139"/>
      <c r="M13" s="140"/>
    </row>
    <row r="14" spans="1:13">
      <c r="A14" s="138"/>
      <c r="D14" s="139"/>
      <c r="E14" s="139"/>
      <c r="F14" s="139"/>
      <c r="G14" s="139"/>
      <c r="H14" s="139"/>
      <c r="I14" s="139"/>
      <c r="J14" s="139"/>
      <c r="K14" s="139"/>
      <c r="L14" s="139"/>
      <c r="M14" s="140"/>
    </row>
    <row r="15" spans="1:13">
      <c r="A15" s="138"/>
      <c r="D15" s="139"/>
      <c r="E15" s="139"/>
      <c r="F15" s="139"/>
      <c r="G15" s="139"/>
      <c r="H15" s="139"/>
      <c r="I15" s="139"/>
      <c r="J15" s="139"/>
      <c r="K15" s="139"/>
      <c r="L15" s="139"/>
      <c r="M15" s="140"/>
    </row>
    <row r="16" spans="1:13">
      <c r="A16" s="138"/>
      <c r="D16" s="139"/>
      <c r="E16" s="139"/>
      <c r="F16" s="139"/>
      <c r="G16" s="139"/>
      <c r="H16" s="139"/>
      <c r="I16" s="139"/>
      <c r="J16" s="139"/>
      <c r="K16" s="139"/>
      <c r="L16" s="139"/>
      <c r="M16" s="140"/>
    </row>
    <row r="17" spans="1:13">
      <c r="A17" s="138"/>
      <c r="D17" s="139"/>
      <c r="E17" s="139"/>
      <c r="F17" s="139"/>
      <c r="G17" s="139"/>
      <c r="H17" s="139"/>
      <c r="I17" s="139"/>
      <c r="J17" s="139"/>
      <c r="K17" s="139"/>
      <c r="L17" s="139"/>
      <c r="M17" s="140"/>
    </row>
    <row r="18" spans="1:13" ht="15" customHeight="1">
      <c r="A18" s="138"/>
      <c r="D18" s="139"/>
      <c r="E18" s="139"/>
      <c r="F18" s="139"/>
      <c r="G18" s="139"/>
      <c r="H18" s="139"/>
      <c r="I18" s="139"/>
      <c r="J18" s="139"/>
      <c r="K18" s="139"/>
      <c r="L18" s="139"/>
      <c r="M18" s="140"/>
    </row>
    <row r="19" spans="1:13">
      <c r="A19" s="138"/>
      <c r="B19" s="139"/>
      <c r="C19" s="139"/>
      <c r="D19" s="139"/>
      <c r="E19" s="139"/>
      <c r="F19" s="139"/>
      <c r="G19" s="139"/>
      <c r="H19" s="139"/>
      <c r="I19" s="139"/>
      <c r="J19" s="139"/>
      <c r="K19" s="139"/>
      <c r="L19" s="139"/>
      <c r="M19" s="140"/>
    </row>
    <row r="20" spans="1:13">
      <c r="A20" s="138"/>
      <c r="B20" s="139"/>
      <c r="C20" s="139"/>
      <c r="D20" s="139"/>
      <c r="E20" s="139"/>
      <c r="F20" s="139"/>
      <c r="G20" s="139"/>
      <c r="H20" s="139"/>
      <c r="I20" s="139"/>
      <c r="J20" s="139"/>
      <c r="K20" s="139"/>
      <c r="L20" s="139"/>
      <c r="M20" s="140"/>
    </row>
    <row r="21" spans="1:13">
      <c r="A21" s="138"/>
      <c r="B21" s="139"/>
      <c r="C21" s="139"/>
      <c r="D21" s="139"/>
      <c r="E21" s="139"/>
      <c r="F21" s="139"/>
      <c r="G21" s="139"/>
      <c r="H21" s="139"/>
      <c r="I21" s="139"/>
      <c r="J21" s="139"/>
      <c r="K21" s="139"/>
      <c r="L21" s="139"/>
      <c r="M21" s="140"/>
    </row>
    <row r="22" spans="1:13">
      <c r="A22" s="138"/>
      <c r="B22" s="139"/>
      <c r="C22" s="139"/>
      <c r="D22" s="139"/>
      <c r="E22" s="139"/>
      <c r="F22" s="139"/>
      <c r="G22" s="139"/>
      <c r="H22" s="139"/>
      <c r="I22" s="139"/>
      <c r="J22" s="139"/>
      <c r="K22" s="139"/>
      <c r="L22" s="139"/>
      <c r="M22" s="140"/>
    </row>
    <row r="23" spans="1:13">
      <c r="A23" s="138"/>
      <c r="B23" s="139"/>
      <c r="C23" s="139"/>
      <c r="D23" s="139"/>
      <c r="E23" s="139"/>
      <c r="F23" s="139"/>
      <c r="G23" s="139"/>
      <c r="H23" s="139"/>
      <c r="I23" s="139"/>
      <c r="J23" s="139"/>
      <c r="K23" s="139"/>
      <c r="L23" s="139"/>
      <c r="M23" s="140"/>
    </row>
    <row r="24" spans="1:13">
      <c r="A24" s="138"/>
      <c r="B24" s="139"/>
      <c r="C24" s="139"/>
      <c r="D24" s="139"/>
      <c r="E24" s="139"/>
      <c r="F24" s="139"/>
      <c r="G24" s="139"/>
      <c r="H24" s="139"/>
      <c r="I24" s="139"/>
      <c r="J24" s="139"/>
      <c r="K24" s="139"/>
      <c r="L24" s="139"/>
      <c r="M24" s="140"/>
    </row>
    <row r="25" spans="1:13">
      <c r="A25" s="138"/>
      <c r="B25" s="139"/>
      <c r="C25" s="1"/>
      <c r="D25" s="619" t="s">
        <v>122</v>
      </c>
      <c r="E25" s="619"/>
      <c r="F25" s="619"/>
      <c r="G25" s="619"/>
      <c r="H25" s="619"/>
      <c r="I25" s="139"/>
      <c r="J25" s="139"/>
      <c r="K25" s="139"/>
      <c r="L25" s="139"/>
      <c r="M25" s="140"/>
    </row>
    <row r="26" spans="1:13" ht="19.5" customHeight="1">
      <c r="A26" s="138"/>
      <c r="B26" s="139"/>
      <c r="C26" s="1"/>
      <c r="D26" s="625" t="s">
        <v>153</v>
      </c>
      <c r="E26" s="619"/>
      <c r="F26" s="619"/>
      <c r="G26" s="619"/>
      <c r="H26" s="619"/>
      <c r="I26" s="139"/>
      <c r="J26" s="139"/>
      <c r="K26" s="139"/>
      <c r="L26" s="139"/>
      <c r="M26" s="140"/>
    </row>
    <row r="27" spans="1:13">
      <c r="A27" s="138"/>
      <c r="B27" s="139"/>
      <c r="C27" s="1"/>
      <c r="D27" s="625" t="s">
        <v>132</v>
      </c>
      <c r="E27" s="619"/>
      <c r="F27" s="619"/>
      <c r="G27" s="619"/>
      <c r="H27" s="619"/>
      <c r="I27" s="139"/>
      <c r="J27" s="139"/>
      <c r="K27" s="139"/>
      <c r="L27" s="139"/>
      <c r="M27" s="140"/>
    </row>
    <row r="28" spans="1:13">
      <c r="A28" s="138"/>
      <c r="B28" s="139"/>
      <c r="C28" s="1"/>
      <c r="D28" s="619" t="s">
        <v>116</v>
      </c>
      <c r="E28" s="619"/>
      <c r="F28" s="619"/>
      <c r="G28" s="619"/>
      <c r="H28" s="619"/>
      <c r="I28" s="139"/>
      <c r="J28" s="139"/>
      <c r="K28" s="139"/>
      <c r="L28" s="139"/>
      <c r="M28" s="140"/>
    </row>
    <row r="29" spans="1:13">
      <c r="A29" s="138"/>
      <c r="B29" s="139"/>
      <c r="C29" s="1"/>
      <c r="D29" s="619" t="s">
        <v>123</v>
      </c>
      <c r="E29" s="619"/>
      <c r="F29" s="619"/>
      <c r="G29" s="619"/>
      <c r="H29" s="619"/>
      <c r="I29" s="139"/>
      <c r="J29" s="139"/>
      <c r="K29" s="139"/>
      <c r="L29" s="139" t="s">
        <v>151</v>
      </c>
      <c r="M29" s="140"/>
    </row>
    <row r="30" spans="1:13">
      <c r="A30" s="138"/>
      <c r="B30" s="139"/>
      <c r="C30" s="1"/>
      <c r="D30" s="619" t="s">
        <v>124</v>
      </c>
      <c r="E30" s="619"/>
      <c r="F30" s="619"/>
      <c r="G30" s="619"/>
      <c r="H30" s="619"/>
      <c r="I30" s="139"/>
      <c r="J30" s="139"/>
      <c r="K30" s="139"/>
      <c r="L30" s="139"/>
      <c r="M30" s="140"/>
    </row>
    <row r="31" spans="1:13">
      <c r="A31" s="138"/>
      <c r="B31" s="139"/>
      <c r="C31" s="1"/>
      <c r="D31" s="625" t="s">
        <v>148</v>
      </c>
      <c r="E31" s="619"/>
      <c r="F31" s="619"/>
      <c r="G31" s="619"/>
      <c r="H31" s="619"/>
      <c r="I31" s="139"/>
      <c r="J31" s="139"/>
      <c r="K31" s="139"/>
      <c r="L31" s="139"/>
      <c r="M31" s="140"/>
    </row>
    <row r="32" spans="1:13">
      <c r="A32" s="138"/>
      <c r="B32" s="139"/>
      <c r="C32" s="1"/>
      <c r="D32" s="620" t="s">
        <v>133</v>
      </c>
      <c r="E32" s="621"/>
      <c r="F32" s="621"/>
      <c r="G32" s="621"/>
      <c r="H32" s="622"/>
      <c r="I32" s="139"/>
      <c r="J32" s="139"/>
      <c r="K32" s="139"/>
      <c r="L32" s="139"/>
      <c r="M32" s="140"/>
    </row>
    <row r="33" spans="1:13" ht="15.75" customHeight="1">
      <c r="A33" s="138"/>
      <c r="B33" s="139"/>
      <c r="C33" s="1"/>
      <c r="D33" s="620" t="s">
        <v>134</v>
      </c>
      <c r="E33" s="621"/>
      <c r="F33" s="621"/>
      <c r="G33" s="621"/>
      <c r="H33" s="622"/>
      <c r="I33" s="139"/>
      <c r="J33" s="139"/>
      <c r="K33" s="139"/>
      <c r="L33" s="139"/>
      <c r="M33" s="140"/>
    </row>
    <row r="34" spans="1:13">
      <c r="A34" s="138"/>
      <c r="B34" s="139"/>
      <c r="C34" s="1"/>
      <c r="D34" s="619" t="s">
        <v>149</v>
      </c>
      <c r="E34" s="619"/>
      <c r="F34" s="619"/>
      <c r="G34" s="619"/>
      <c r="H34" s="619"/>
      <c r="I34" s="139"/>
      <c r="J34" s="139"/>
      <c r="K34" s="139"/>
      <c r="L34" s="139"/>
      <c r="M34" s="140"/>
    </row>
    <row r="35" spans="1:13">
      <c r="A35" s="138"/>
      <c r="B35" s="139"/>
      <c r="C35" s="139"/>
      <c r="D35" s="139"/>
      <c r="E35" s="139"/>
      <c r="F35" s="139"/>
      <c r="G35" s="139"/>
      <c r="H35" s="139"/>
      <c r="I35" s="139"/>
      <c r="J35" s="139"/>
      <c r="K35" s="139"/>
      <c r="L35" s="139"/>
      <c r="M35" s="140"/>
    </row>
    <row r="36" spans="1:13">
      <c r="A36" s="138"/>
      <c r="B36" s="139"/>
      <c r="C36" s="139"/>
      <c r="D36" s="139"/>
      <c r="E36" s="139"/>
      <c r="F36" s="139"/>
      <c r="G36" s="139"/>
      <c r="H36" s="139"/>
      <c r="I36" s="139"/>
      <c r="J36" s="139"/>
      <c r="K36" s="139"/>
      <c r="L36" s="139"/>
      <c r="M36" s="140"/>
    </row>
    <row r="37" spans="1:13">
      <c r="A37" s="138"/>
      <c r="B37" s="139"/>
      <c r="C37" s="139"/>
      <c r="D37" s="139"/>
      <c r="E37" s="139"/>
      <c r="F37" s="139"/>
      <c r="G37" s="139"/>
      <c r="H37" s="139"/>
      <c r="I37" s="139"/>
      <c r="J37" s="139"/>
      <c r="K37" s="139"/>
      <c r="L37" s="139"/>
      <c r="M37" s="140"/>
    </row>
    <row r="38" spans="1:13">
      <c r="A38" s="138"/>
      <c r="B38" s="139"/>
      <c r="C38" s="139"/>
      <c r="D38" s="139"/>
      <c r="E38" s="139"/>
      <c r="F38" s="139"/>
      <c r="G38" s="139"/>
      <c r="H38" s="139"/>
      <c r="I38" s="139"/>
      <c r="J38" s="139"/>
      <c r="K38" s="139"/>
      <c r="L38" s="139"/>
      <c r="M38" s="140"/>
    </row>
    <row r="39" spans="1:13">
      <c r="A39" s="138"/>
      <c r="B39" s="139"/>
      <c r="C39" s="139"/>
      <c r="D39" s="139"/>
      <c r="E39" s="139"/>
      <c r="F39" s="139"/>
      <c r="G39" s="139"/>
      <c r="H39" s="139"/>
      <c r="I39" s="139"/>
      <c r="J39" s="139"/>
      <c r="K39" s="139"/>
      <c r="L39" s="139"/>
      <c r="M39" s="140"/>
    </row>
    <row r="40" spans="1:13">
      <c r="A40" s="141"/>
      <c r="B40" s="142"/>
      <c r="C40" s="142"/>
      <c r="D40" s="142"/>
      <c r="E40" s="142"/>
      <c r="F40" s="142"/>
      <c r="G40" s="142"/>
      <c r="H40" s="142"/>
      <c r="I40" s="142"/>
      <c r="J40" s="142"/>
      <c r="K40" s="142"/>
      <c r="L40" s="142"/>
      <c r="M40" s="143"/>
    </row>
  </sheetData>
  <mergeCells count="11">
    <mergeCell ref="D34:H34"/>
    <mergeCell ref="D33:H33"/>
    <mergeCell ref="D32:H32"/>
    <mergeCell ref="A2:L2"/>
    <mergeCell ref="D30:H30"/>
    <mergeCell ref="D31:H31"/>
    <mergeCell ref="D25:H25"/>
    <mergeCell ref="D26:H26"/>
    <mergeCell ref="D27:H27"/>
    <mergeCell ref="D28:H28"/>
    <mergeCell ref="D29:H29"/>
  </mergeCells>
  <pageMargins left="0.7" right="0.7" top="0.75" bottom="0.75" header="0.3" footer="0.3"/>
  <pageSetup scale="95" orientation="landscape" r:id="rId1"/>
  <drawing r:id="rId2"/>
</worksheet>
</file>

<file path=xl/worksheets/sheet3.xml><?xml version="1.0" encoding="utf-8"?>
<worksheet xmlns="http://schemas.openxmlformats.org/spreadsheetml/2006/main" xmlns:r="http://schemas.openxmlformats.org/officeDocument/2006/relationships">
  <dimension ref="A1:P77"/>
  <sheetViews>
    <sheetView topLeftCell="A37" workbookViewId="0">
      <selection activeCell="I78" sqref="I78"/>
    </sheetView>
  </sheetViews>
  <sheetFormatPr defaultColWidth="9.140625" defaultRowHeight="12.75"/>
  <cols>
    <col min="1" max="1" width="9.140625" style="4"/>
    <col min="2" max="2" width="5.5703125" style="4" customWidth="1"/>
    <col min="3" max="3" width="8.42578125" style="6" customWidth="1"/>
    <col min="4" max="4" width="10.85546875" style="4" customWidth="1"/>
    <col min="5" max="5" width="5.28515625" style="4" customWidth="1"/>
    <col min="6" max="6" width="7" style="6" customWidth="1"/>
    <col min="7" max="7" width="6" style="4" customWidth="1"/>
    <col min="8" max="8" width="8.85546875" style="4" customWidth="1"/>
    <col min="9" max="9" width="2.5703125" style="4" customWidth="1"/>
    <col min="10" max="10" width="11.5703125" style="4" bestFit="1" customWidth="1"/>
    <col min="11" max="11" width="7.42578125" style="4" customWidth="1"/>
    <col min="12" max="12" width="12.28515625" style="4" customWidth="1"/>
    <col min="13" max="13" width="8.28515625" style="4" customWidth="1"/>
    <col min="14" max="14" width="11.5703125" style="4" bestFit="1" customWidth="1"/>
    <col min="15" max="252" width="9.140625" style="4"/>
    <col min="253" max="253" width="5.5703125" style="4" customWidth="1"/>
    <col min="254" max="254" width="7.140625" style="4" customWidth="1"/>
    <col min="255" max="255" width="10.85546875" style="4" customWidth="1"/>
    <col min="256" max="256" width="5.28515625" style="4" customWidth="1"/>
    <col min="257" max="257" width="7" style="4" customWidth="1"/>
    <col min="258" max="258" width="6" style="4" customWidth="1"/>
    <col min="259" max="259" width="8.85546875" style="4" customWidth="1"/>
    <col min="260" max="260" width="2.5703125" style="4" customWidth="1"/>
    <col min="261" max="261" width="8.85546875" style="4" customWidth="1"/>
    <col min="262" max="262" width="7.7109375" style="4" customWidth="1"/>
    <col min="263" max="264" width="6.7109375" style="4" customWidth="1"/>
    <col min="265" max="265" width="8.5703125" style="4" customWidth="1"/>
    <col min="266" max="508" width="9.140625" style="4"/>
    <col min="509" max="509" width="5.5703125" style="4" customWidth="1"/>
    <col min="510" max="510" width="7.140625" style="4" customWidth="1"/>
    <col min="511" max="511" width="10.85546875" style="4" customWidth="1"/>
    <col min="512" max="512" width="5.28515625" style="4" customWidth="1"/>
    <col min="513" max="513" width="7" style="4" customWidth="1"/>
    <col min="514" max="514" width="6" style="4" customWidth="1"/>
    <col min="515" max="515" width="8.85546875" style="4" customWidth="1"/>
    <col min="516" max="516" width="2.5703125" style="4" customWidth="1"/>
    <col min="517" max="517" width="8.85546875" style="4" customWidth="1"/>
    <col min="518" max="518" width="7.7109375" style="4" customWidth="1"/>
    <col min="519" max="520" width="6.7109375" style="4" customWidth="1"/>
    <col min="521" max="521" width="8.5703125" style="4" customWidth="1"/>
    <col min="522" max="764" width="9.140625" style="4"/>
    <col min="765" max="765" width="5.5703125" style="4" customWidth="1"/>
    <col min="766" max="766" width="7.140625" style="4" customWidth="1"/>
    <col min="767" max="767" width="10.85546875" style="4" customWidth="1"/>
    <col min="768" max="768" width="5.28515625" style="4" customWidth="1"/>
    <col min="769" max="769" width="7" style="4" customWidth="1"/>
    <col min="770" max="770" width="6" style="4" customWidth="1"/>
    <col min="771" max="771" width="8.85546875" style="4" customWidth="1"/>
    <col min="772" max="772" width="2.5703125" style="4" customWidth="1"/>
    <col min="773" max="773" width="8.85546875" style="4" customWidth="1"/>
    <col min="774" max="774" width="7.7109375" style="4" customWidth="1"/>
    <col min="775" max="776" width="6.7109375" style="4" customWidth="1"/>
    <col min="777" max="777" width="8.5703125" style="4" customWidth="1"/>
    <col min="778" max="1020" width="9.140625" style="4"/>
    <col min="1021" max="1021" width="5.5703125" style="4" customWidth="1"/>
    <col min="1022" max="1022" width="7.140625" style="4" customWidth="1"/>
    <col min="1023" max="1023" width="10.85546875" style="4" customWidth="1"/>
    <col min="1024" max="1024" width="5.28515625" style="4" customWidth="1"/>
    <col min="1025" max="1025" width="7" style="4" customWidth="1"/>
    <col min="1026" max="1026" width="6" style="4" customWidth="1"/>
    <col min="1027" max="1027" width="8.85546875" style="4" customWidth="1"/>
    <col min="1028" max="1028" width="2.5703125" style="4" customWidth="1"/>
    <col min="1029" max="1029" width="8.85546875" style="4" customWidth="1"/>
    <col min="1030" max="1030" width="7.7109375" style="4" customWidth="1"/>
    <col min="1031" max="1032" width="6.7109375" style="4" customWidth="1"/>
    <col min="1033" max="1033" width="8.5703125" style="4" customWidth="1"/>
    <col min="1034" max="1276" width="9.140625" style="4"/>
    <col min="1277" max="1277" width="5.5703125" style="4" customWidth="1"/>
    <col min="1278" max="1278" width="7.140625" style="4" customWidth="1"/>
    <col min="1279" max="1279" width="10.85546875" style="4" customWidth="1"/>
    <col min="1280" max="1280" width="5.28515625" style="4" customWidth="1"/>
    <col min="1281" max="1281" width="7" style="4" customWidth="1"/>
    <col min="1282" max="1282" width="6" style="4" customWidth="1"/>
    <col min="1283" max="1283" width="8.85546875" style="4" customWidth="1"/>
    <col min="1284" max="1284" width="2.5703125" style="4" customWidth="1"/>
    <col min="1285" max="1285" width="8.85546875" style="4" customWidth="1"/>
    <col min="1286" max="1286" width="7.7109375" style="4" customWidth="1"/>
    <col min="1287" max="1288" width="6.7109375" style="4" customWidth="1"/>
    <col min="1289" max="1289" width="8.5703125" style="4" customWidth="1"/>
    <col min="1290" max="1532" width="9.140625" style="4"/>
    <col min="1533" max="1533" width="5.5703125" style="4" customWidth="1"/>
    <col min="1534" max="1534" width="7.140625" style="4" customWidth="1"/>
    <col min="1535" max="1535" width="10.85546875" style="4" customWidth="1"/>
    <col min="1536" max="1536" width="5.28515625" style="4" customWidth="1"/>
    <col min="1537" max="1537" width="7" style="4" customWidth="1"/>
    <col min="1538" max="1538" width="6" style="4" customWidth="1"/>
    <col min="1539" max="1539" width="8.85546875" style="4" customWidth="1"/>
    <col min="1540" max="1540" width="2.5703125" style="4" customWidth="1"/>
    <col min="1541" max="1541" width="8.85546875" style="4" customWidth="1"/>
    <col min="1542" max="1542" width="7.7109375" style="4" customWidth="1"/>
    <col min="1543" max="1544" width="6.7109375" style="4" customWidth="1"/>
    <col min="1545" max="1545" width="8.5703125" style="4" customWidth="1"/>
    <col min="1546" max="1788" width="9.140625" style="4"/>
    <col min="1789" max="1789" width="5.5703125" style="4" customWidth="1"/>
    <col min="1790" max="1790" width="7.140625" style="4" customWidth="1"/>
    <col min="1791" max="1791" width="10.85546875" style="4" customWidth="1"/>
    <col min="1792" max="1792" width="5.28515625" style="4" customWidth="1"/>
    <col min="1793" max="1793" width="7" style="4" customWidth="1"/>
    <col min="1794" max="1794" width="6" style="4" customWidth="1"/>
    <col min="1795" max="1795" width="8.85546875" style="4" customWidth="1"/>
    <col min="1796" max="1796" width="2.5703125" style="4" customWidth="1"/>
    <col min="1797" max="1797" width="8.85546875" style="4" customWidth="1"/>
    <col min="1798" max="1798" width="7.7109375" style="4" customWidth="1"/>
    <col min="1799" max="1800" width="6.7109375" style="4" customWidth="1"/>
    <col min="1801" max="1801" width="8.5703125" style="4" customWidth="1"/>
    <col min="1802" max="2044" width="9.140625" style="4"/>
    <col min="2045" max="2045" width="5.5703125" style="4" customWidth="1"/>
    <col min="2046" max="2046" width="7.140625" style="4" customWidth="1"/>
    <col min="2047" max="2047" width="10.85546875" style="4" customWidth="1"/>
    <col min="2048" max="2048" width="5.28515625" style="4" customWidth="1"/>
    <col min="2049" max="2049" width="7" style="4" customWidth="1"/>
    <col min="2050" max="2050" width="6" style="4" customWidth="1"/>
    <col min="2051" max="2051" width="8.85546875" style="4" customWidth="1"/>
    <col min="2052" max="2052" width="2.5703125" style="4" customWidth="1"/>
    <col min="2053" max="2053" width="8.85546875" style="4" customWidth="1"/>
    <col min="2054" max="2054" width="7.7109375" style="4" customWidth="1"/>
    <col min="2055" max="2056" width="6.7109375" style="4" customWidth="1"/>
    <col min="2057" max="2057" width="8.5703125" style="4" customWidth="1"/>
    <col min="2058" max="2300" width="9.140625" style="4"/>
    <col min="2301" max="2301" width="5.5703125" style="4" customWidth="1"/>
    <col min="2302" max="2302" width="7.140625" style="4" customWidth="1"/>
    <col min="2303" max="2303" width="10.85546875" style="4" customWidth="1"/>
    <col min="2304" max="2304" width="5.28515625" style="4" customWidth="1"/>
    <col min="2305" max="2305" width="7" style="4" customWidth="1"/>
    <col min="2306" max="2306" width="6" style="4" customWidth="1"/>
    <col min="2307" max="2307" width="8.85546875" style="4" customWidth="1"/>
    <col min="2308" max="2308" width="2.5703125" style="4" customWidth="1"/>
    <col min="2309" max="2309" width="8.85546875" style="4" customWidth="1"/>
    <col min="2310" max="2310" width="7.7109375" style="4" customWidth="1"/>
    <col min="2311" max="2312" width="6.7109375" style="4" customWidth="1"/>
    <col min="2313" max="2313" width="8.5703125" style="4" customWidth="1"/>
    <col min="2314" max="2556" width="9.140625" style="4"/>
    <col min="2557" max="2557" width="5.5703125" style="4" customWidth="1"/>
    <col min="2558" max="2558" width="7.140625" style="4" customWidth="1"/>
    <col min="2559" max="2559" width="10.85546875" style="4" customWidth="1"/>
    <col min="2560" max="2560" width="5.28515625" style="4" customWidth="1"/>
    <col min="2561" max="2561" width="7" style="4" customWidth="1"/>
    <col min="2562" max="2562" width="6" style="4" customWidth="1"/>
    <col min="2563" max="2563" width="8.85546875" style="4" customWidth="1"/>
    <col min="2564" max="2564" width="2.5703125" style="4" customWidth="1"/>
    <col min="2565" max="2565" width="8.85546875" style="4" customWidth="1"/>
    <col min="2566" max="2566" width="7.7109375" style="4" customWidth="1"/>
    <col min="2567" max="2568" width="6.7109375" style="4" customWidth="1"/>
    <col min="2569" max="2569" width="8.5703125" style="4" customWidth="1"/>
    <col min="2570" max="2812" width="9.140625" style="4"/>
    <col min="2813" max="2813" width="5.5703125" style="4" customWidth="1"/>
    <col min="2814" max="2814" width="7.140625" style="4" customWidth="1"/>
    <col min="2815" max="2815" width="10.85546875" style="4" customWidth="1"/>
    <col min="2816" max="2816" width="5.28515625" style="4" customWidth="1"/>
    <col min="2817" max="2817" width="7" style="4" customWidth="1"/>
    <col min="2818" max="2818" width="6" style="4" customWidth="1"/>
    <col min="2819" max="2819" width="8.85546875" style="4" customWidth="1"/>
    <col min="2820" max="2820" width="2.5703125" style="4" customWidth="1"/>
    <col min="2821" max="2821" width="8.85546875" style="4" customWidth="1"/>
    <col min="2822" max="2822" width="7.7109375" style="4" customWidth="1"/>
    <col min="2823" max="2824" width="6.7109375" style="4" customWidth="1"/>
    <col min="2825" max="2825" width="8.5703125" style="4" customWidth="1"/>
    <col min="2826" max="3068" width="9.140625" style="4"/>
    <col min="3069" max="3069" width="5.5703125" style="4" customWidth="1"/>
    <col min="3070" max="3070" width="7.140625" style="4" customWidth="1"/>
    <col min="3071" max="3071" width="10.85546875" style="4" customWidth="1"/>
    <col min="3072" max="3072" width="5.28515625" style="4" customWidth="1"/>
    <col min="3073" max="3073" width="7" style="4" customWidth="1"/>
    <col min="3074" max="3074" width="6" style="4" customWidth="1"/>
    <col min="3075" max="3075" width="8.85546875" style="4" customWidth="1"/>
    <col min="3076" max="3076" width="2.5703125" style="4" customWidth="1"/>
    <col min="3077" max="3077" width="8.85546875" style="4" customWidth="1"/>
    <col min="3078" max="3078" width="7.7109375" style="4" customWidth="1"/>
    <col min="3079" max="3080" width="6.7109375" style="4" customWidth="1"/>
    <col min="3081" max="3081" width="8.5703125" style="4" customWidth="1"/>
    <col min="3082" max="3324" width="9.140625" style="4"/>
    <col min="3325" max="3325" width="5.5703125" style="4" customWidth="1"/>
    <col min="3326" max="3326" width="7.140625" style="4" customWidth="1"/>
    <col min="3327" max="3327" width="10.85546875" style="4" customWidth="1"/>
    <col min="3328" max="3328" width="5.28515625" style="4" customWidth="1"/>
    <col min="3329" max="3329" width="7" style="4" customWidth="1"/>
    <col min="3330" max="3330" width="6" style="4" customWidth="1"/>
    <col min="3331" max="3331" width="8.85546875" style="4" customWidth="1"/>
    <col min="3332" max="3332" width="2.5703125" style="4" customWidth="1"/>
    <col min="3333" max="3333" width="8.85546875" style="4" customWidth="1"/>
    <col min="3334" max="3334" width="7.7109375" style="4" customWidth="1"/>
    <col min="3335" max="3336" width="6.7109375" style="4" customWidth="1"/>
    <col min="3337" max="3337" width="8.5703125" style="4" customWidth="1"/>
    <col min="3338" max="3580" width="9.140625" style="4"/>
    <col min="3581" max="3581" width="5.5703125" style="4" customWidth="1"/>
    <col min="3582" max="3582" width="7.140625" style="4" customWidth="1"/>
    <col min="3583" max="3583" width="10.85546875" style="4" customWidth="1"/>
    <col min="3584" max="3584" width="5.28515625" style="4" customWidth="1"/>
    <col min="3585" max="3585" width="7" style="4" customWidth="1"/>
    <col min="3586" max="3586" width="6" style="4" customWidth="1"/>
    <col min="3587" max="3587" width="8.85546875" style="4" customWidth="1"/>
    <col min="3588" max="3588" width="2.5703125" style="4" customWidth="1"/>
    <col min="3589" max="3589" width="8.85546875" style="4" customWidth="1"/>
    <col min="3590" max="3590" width="7.7109375" style="4" customWidth="1"/>
    <col min="3591" max="3592" width="6.7109375" style="4" customWidth="1"/>
    <col min="3593" max="3593" width="8.5703125" style="4" customWidth="1"/>
    <col min="3594" max="3836" width="9.140625" style="4"/>
    <col min="3837" max="3837" width="5.5703125" style="4" customWidth="1"/>
    <col min="3838" max="3838" width="7.140625" style="4" customWidth="1"/>
    <col min="3839" max="3839" width="10.85546875" style="4" customWidth="1"/>
    <col min="3840" max="3840" width="5.28515625" style="4" customWidth="1"/>
    <col min="3841" max="3841" width="7" style="4" customWidth="1"/>
    <col min="3842" max="3842" width="6" style="4" customWidth="1"/>
    <col min="3843" max="3843" width="8.85546875" style="4" customWidth="1"/>
    <col min="3844" max="3844" width="2.5703125" style="4" customWidth="1"/>
    <col min="3845" max="3845" width="8.85546875" style="4" customWidth="1"/>
    <col min="3846" max="3846" width="7.7109375" style="4" customWidth="1"/>
    <col min="3847" max="3848" width="6.7109375" style="4" customWidth="1"/>
    <col min="3849" max="3849" width="8.5703125" style="4" customWidth="1"/>
    <col min="3850" max="4092" width="9.140625" style="4"/>
    <col min="4093" max="4093" width="5.5703125" style="4" customWidth="1"/>
    <col min="4094" max="4094" width="7.140625" style="4" customWidth="1"/>
    <col min="4095" max="4095" width="10.85546875" style="4" customWidth="1"/>
    <col min="4096" max="4096" width="5.28515625" style="4" customWidth="1"/>
    <col min="4097" max="4097" width="7" style="4" customWidth="1"/>
    <col min="4098" max="4098" width="6" style="4" customWidth="1"/>
    <col min="4099" max="4099" width="8.85546875" style="4" customWidth="1"/>
    <col min="4100" max="4100" width="2.5703125" style="4" customWidth="1"/>
    <col min="4101" max="4101" width="8.85546875" style="4" customWidth="1"/>
    <col min="4102" max="4102" width="7.7109375" style="4" customWidth="1"/>
    <col min="4103" max="4104" width="6.7109375" style="4" customWidth="1"/>
    <col min="4105" max="4105" width="8.5703125" style="4" customWidth="1"/>
    <col min="4106" max="4348" width="9.140625" style="4"/>
    <col min="4349" max="4349" width="5.5703125" style="4" customWidth="1"/>
    <col min="4350" max="4350" width="7.140625" style="4" customWidth="1"/>
    <col min="4351" max="4351" width="10.85546875" style="4" customWidth="1"/>
    <col min="4352" max="4352" width="5.28515625" style="4" customWidth="1"/>
    <col min="4353" max="4353" width="7" style="4" customWidth="1"/>
    <col min="4354" max="4354" width="6" style="4" customWidth="1"/>
    <col min="4355" max="4355" width="8.85546875" style="4" customWidth="1"/>
    <col min="4356" max="4356" width="2.5703125" style="4" customWidth="1"/>
    <col min="4357" max="4357" width="8.85546875" style="4" customWidth="1"/>
    <col min="4358" max="4358" width="7.7109375" style="4" customWidth="1"/>
    <col min="4359" max="4360" width="6.7109375" style="4" customWidth="1"/>
    <col min="4361" max="4361" width="8.5703125" style="4" customWidth="1"/>
    <col min="4362" max="4604" width="9.140625" style="4"/>
    <col min="4605" max="4605" width="5.5703125" style="4" customWidth="1"/>
    <col min="4606" max="4606" width="7.140625" style="4" customWidth="1"/>
    <col min="4607" max="4607" width="10.85546875" style="4" customWidth="1"/>
    <col min="4608" max="4608" width="5.28515625" style="4" customWidth="1"/>
    <col min="4609" max="4609" width="7" style="4" customWidth="1"/>
    <col min="4610" max="4610" width="6" style="4" customWidth="1"/>
    <col min="4611" max="4611" width="8.85546875" style="4" customWidth="1"/>
    <col min="4612" max="4612" width="2.5703125" style="4" customWidth="1"/>
    <col min="4613" max="4613" width="8.85546875" style="4" customWidth="1"/>
    <col min="4614" max="4614" width="7.7109375" style="4" customWidth="1"/>
    <col min="4615" max="4616" width="6.7109375" style="4" customWidth="1"/>
    <col min="4617" max="4617" width="8.5703125" style="4" customWidth="1"/>
    <col min="4618" max="4860" width="9.140625" style="4"/>
    <col min="4861" max="4861" width="5.5703125" style="4" customWidth="1"/>
    <col min="4862" max="4862" width="7.140625" style="4" customWidth="1"/>
    <col min="4863" max="4863" width="10.85546875" style="4" customWidth="1"/>
    <col min="4864" max="4864" width="5.28515625" style="4" customWidth="1"/>
    <col min="4865" max="4865" width="7" style="4" customWidth="1"/>
    <col min="4866" max="4866" width="6" style="4" customWidth="1"/>
    <col min="4867" max="4867" width="8.85546875" style="4" customWidth="1"/>
    <col min="4868" max="4868" width="2.5703125" style="4" customWidth="1"/>
    <col min="4869" max="4869" width="8.85546875" style="4" customWidth="1"/>
    <col min="4870" max="4870" width="7.7109375" style="4" customWidth="1"/>
    <col min="4871" max="4872" width="6.7109375" style="4" customWidth="1"/>
    <col min="4873" max="4873" width="8.5703125" style="4" customWidth="1"/>
    <col min="4874" max="5116" width="9.140625" style="4"/>
    <col min="5117" max="5117" width="5.5703125" style="4" customWidth="1"/>
    <col min="5118" max="5118" width="7.140625" style="4" customWidth="1"/>
    <col min="5119" max="5119" width="10.85546875" style="4" customWidth="1"/>
    <col min="5120" max="5120" width="5.28515625" style="4" customWidth="1"/>
    <col min="5121" max="5121" width="7" style="4" customWidth="1"/>
    <col min="5122" max="5122" width="6" style="4" customWidth="1"/>
    <col min="5123" max="5123" width="8.85546875" style="4" customWidth="1"/>
    <col min="5124" max="5124" width="2.5703125" style="4" customWidth="1"/>
    <col min="5125" max="5125" width="8.85546875" style="4" customWidth="1"/>
    <col min="5126" max="5126" width="7.7109375" style="4" customWidth="1"/>
    <col min="5127" max="5128" width="6.7109375" style="4" customWidth="1"/>
    <col min="5129" max="5129" width="8.5703125" style="4" customWidth="1"/>
    <col min="5130" max="5372" width="9.140625" style="4"/>
    <col min="5373" max="5373" width="5.5703125" style="4" customWidth="1"/>
    <col min="5374" max="5374" width="7.140625" style="4" customWidth="1"/>
    <col min="5375" max="5375" width="10.85546875" style="4" customWidth="1"/>
    <col min="5376" max="5376" width="5.28515625" style="4" customWidth="1"/>
    <col min="5377" max="5377" width="7" style="4" customWidth="1"/>
    <col min="5378" max="5378" width="6" style="4" customWidth="1"/>
    <col min="5379" max="5379" width="8.85546875" style="4" customWidth="1"/>
    <col min="5380" max="5380" width="2.5703125" style="4" customWidth="1"/>
    <col min="5381" max="5381" width="8.85546875" style="4" customWidth="1"/>
    <col min="5382" max="5382" width="7.7109375" style="4" customWidth="1"/>
    <col min="5383" max="5384" width="6.7109375" style="4" customWidth="1"/>
    <col min="5385" max="5385" width="8.5703125" style="4" customWidth="1"/>
    <col min="5386" max="5628" width="9.140625" style="4"/>
    <col min="5629" max="5629" width="5.5703125" style="4" customWidth="1"/>
    <col min="5630" max="5630" width="7.140625" style="4" customWidth="1"/>
    <col min="5631" max="5631" width="10.85546875" style="4" customWidth="1"/>
    <col min="5632" max="5632" width="5.28515625" style="4" customWidth="1"/>
    <col min="5633" max="5633" width="7" style="4" customWidth="1"/>
    <col min="5634" max="5634" width="6" style="4" customWidth="1"/>
    <col min="5635" max="5635" width="8.85546875" style="4" customWidth="1"/>
    <col min="5636" max="5636" width="2.5703125" style="4" customWidth="1"/>
    <col min="5637" max="5637" width="8.85546875" style="4" customWidth="1"/>
    <col min="5638" max="5638" width="7.7109375" style="4" customWidth="1"/>
    <col min="5639" max="5640" width="6.7109375" style="4" customWidth="1"/>
    <col min="5641" max="5641" width="8.5703125" style="4" customWidth="1"/>
    <col min="5642" max="5884" width="9.140625" style="4"/>
    <col min="5885" max="5885" width="5.5703125" style="4" customWidth="1"/>
    <col min="5886" max="5886" width="7.140625" style="4" customWidth="1"/>
    <col min="5887" max="5887" width="10.85546875" style="4" customWidth="1"/>
    <col min="5888" max="5888" width="5.28515625" style="4" customWidth="1"/>
    <col min="5889" max="5889" width="7" style="4" customWidth="1"/>
    <col min="5890" max="5890" width="6" style="4" customWidth="1"/>
    <col min="5891" max="5891" width="8.85546875" style="4" customWidth="1"/>
    <col min="5892" max="5892" width="2.5703125" style="4" customWidth="1"/>
    <col min="5893" max="5893" width="8.85546875" style="4" customWidth="1"/>
    <col min="5894" max="5894" width="7.7109375" style="4" customWidth="1"/>
    <col min="5895" max="5896" width="6.7109375" style="4" customWidth="1"/>
    <col min="5897" max="5897" width="8.5703125" style="4" customWidth="1"/>
    <col min="5898" max="6140" width="9.140625" style="4"/>
    <col min="6141" max="6141" width="5.5703125" style="4" customWidth="1"/>
    <col min="6142" max="6142" width="7.140625" style="4" customWidth="1"/>
    <col min="6143" max="6143" width="10.85546875" style="4" customWidth="1"/>
    <col min="6144" max="6144" width="5.28515625" style="4" customWidth="1"/>
    <col min="6145" max="6145" width="7" style="4" customWidth="1"/>
    <col min="6146" max="6146" width="6" style="4" customWidth="1"/>
    <col min="6147" max="6147" width="8.85546875" style="4" customWidth="1"/>
    <col min="6148" max="6148" width="2.5703125" style="4" customWidth="1"/>
    <col min="6149" max="6149" width="8.85546875" style="4" customWidth="1"/>
    <col min="6150" max="6150" width="7.7109375" style="4" customWidth="1"/>
    <col min="6151" max="6152" width="6.7109375" style="4" customWidth="1"/>
    <col min="6153" max="6153" width="8.5703125" style="4" customWidth="1"/>
    <col min="6154" max="6396" width="9.140625" style="4"/>
    <col min="6397" max="6397" width="5.5703125" style="4" customWidth="1"/>
    <col min="6398" max="6398" width="7.140625" style="4" customWidth="1"/>
    <col min="6399" max="6399" width="10.85546875" style="4" customWidth="1"/>
    <col min="6400" max="6400" width="5.28515625" style="4" customWidth="1"/>
    <col min="6401" max="6401" width="7" style="4" customWidth="1"/>
    <col min="6402" max="6402" width="6" style="4" customWidth="1"/>
    <col min="6403" max="6403" width="8.85546875" style="4" customWidth="1"/>
    <col min="6404" max="6404" width="2.5703125" style="4" customWidth="1"/>
    <col min="6405" max="6405" width="8.85546875" style="4" customWidth="1"/>
    <col min="6406" max="6406" width="7.7109375" style="4" customWidth="1"/>
    <col min="6407" max="6408" width="6.7109375" style="4" customWidth="1"/>
    <col min="6409" max="6409" width="8.5703125" style="4" customWidth="1"/>
    <col min="6410" max="6652" width="9.140625" style="4"/>
    <col min="6653" max="6653" width="5.5703125" style="4" customWidth="1"/>
    <col min="6654" max="6654" width="7.140625" style="4" customWidth="1"/>
    <col min="6655" max="6655" width="10.85546875" style="4" customWidth="1"/>
    <col min="6656" max="6656" width="5.28515625" style="4" customWidth="1"/>
    <col min="6657" max="6657" width="7" style="4" customWidth="1"/>
    <col min="6658" max="6658" width="6" style="4" customWidth="1"/>
    <col min="6659" max="6659" width="8.85546875" style="4" customWidth="1"/>
    <col min="6660" max="6660" width="2.5703125" style="4" customWidth="1"/>
    <col min="6661" max="6661" width="8.85546875" style="4" customWidth="1"/>
    <col min="6662" max="6662" width="7.7109375" style="4" customWidth="1"/>
    <col min="6663" max="6664" width="6.7109375" style="4" customWidth="1"/>
    <col min="6665" max="6665" width="8.5703125" style="4" customWidth="1"/>
    <col min="6666" max="6908" width="9.140625" style="4"/>
    <col min="6909" max="6909" width="5.5703125" style="4" customWidth="1"/>
    <col min="6910" max="6910" width="7.140625" style="4" customWidth="1"/>
    <col min="6911" max="6911" width="10.85546875" style="4" customWidth="1"/>
    <col min="6912" max="6912" width="5.28515625" style="4" customWidth="1"/>
    <col min="6913" max="6913" width="7" style="4" customWidth="1"/>
    <col min="6914" max="6914" width="6" style="4" customWidth="1"/>
    <col min="6915" max="6915" width="8.85546875" style="4" customWidth="1"/>
    <col min="6916" max="6916" width="2.5703125" style="4" customWidth="1"/>
    <col min="6917" max="6917" width="8.85546875" style="4" customWidth="1"/>
    <col min="6918" max="6918" width="7.7109375" style="4" customWidth="1"/>
    <col min="6919" max="6920" width="6.7109375" style="4" customWidth="1"/>
    <col min="6921" max="6921" width="8.5703125" style="4" customWidth="1"/>
    <col min="6922" max="7164" width="9.140625" style="4"/>
    <col min="7165" max="7165" width="5.5703125" style="4" customWidth="1"/>
    <col min="7166" max="7166" width="7.140625" style="4" customWidth="1"/>
    <col min="7167" max="7167" width="10.85546875" style="4" customWidth="1"/>
    <col min="7168" max="7168" width="5.28515625" style="4" customWidth="1"/>
    <col min="7169" max="7169" width="7" style="4" customWidth="1"/>
    <col min="7170" max="7170" width="6" style="4" customWidth="1"/>
    <col min="7171" max="7171" width="8.85546875" style="4" customWidth="1"/>
    <col min="7172" max="7172" width="2.5703125" style="4" customWidth="1"/>
    <col min="7173" max="7173" width="8.85546875" style="4" customWidth="1"/>
    <col min="7174" max="7174" width="7.7109375" style="4" customWidth="1"/>
    <col min="7175" max="7176" width="6.7109375" style="4" customWidth="1"/>
    <col min="7177" max="7177" width="8.5703125" style="4" customWidth="1"/>
    <col min="7178" max="7420" width="9.140625" style="4"/>
    <col min="7421" max="7421" width="5.5703125" style="4" customWidth="1"/>
    <col min="7422" max="7422" width="7.140625" style="4" customWidth="1"/>
    <col min="7423" max="7423" width="10.85546875" style="4" customWidth="1"/>
    <col min="7424" max="7424" width="5.28515625" style="4" customWidth="1"/>
    <col min="7425" max="7425" width="7" style="4" customWidth="1"/>
    <col min="7426" max="7426" width="6" style="4" customWidth="1"/>
    <col min="7427" max="7427" width="8.85546875" style="4" customWidth="1"/>
    <col min="7428" max="7428" width="2.5703125" style="4" customWidth="1"/>
    <col min="7429" max="7429" width="8.85546875" style="4" customWidth="1"/>
    <col min="7430" max="7430" width="7.7109375" style="4" customWidth="1"/>
    <col min="7431" max="7432" width="6.7109375" style="4" customWidth="1"/>
    <col min="7433" max="7433" width="8.5703125" style="4" customWidth="1"/>
    <col min="7434" max="7676" width="9.140625" style="4"/>
    <col min="7677" max="7677" width="5.5703125" style="4" customWidth="1"/>
    <col min="7678" max="7678" width="7.140625" style="4" customWidth="1"/>
    <col min="7679" max="7679" width="10.85546875" style="4" customWidth="1"/>
    <col min="7680" max="7680" width="5.28515625" style="4" customWidth="1"/>
    <col min="7681" max="7681" width="7" style="4" customWidth="1"/>
    <col min="7682" max="7682" width="6" style="4" customWidth="1"/>
    <col min="7683" max="7683" width="8.85546875" style="4" customWidth="1"/>
    <col min="7684" max="7684" width="2.5703125" style="4" customWidth="1"/>
    <col min="7685" max="7685" width="8.85546875" style="4" customWidth="1"/>
    <col min="7686" max="7686" width="7.7109375" style="4" customWidth="1"/>
    <col min="7687" max="7688" width="6.7109375" style="4" customWidth="1"/>
    <col min="7689" max="7689" width="8.5703125" style="4" customWidth="1"/>
    <col min="7690" max="7932" width="9.140625" style="4"/>
    <col min="7933" max="7933" width="5.5703125" style="4" customWidth="1"/>
    <col min="7934" max="7934" width="7.140625" style="4" customWidth="1"/>
    <col min="7935" max="7935" width="10.85546875" style="4" customWidth="1"/>
    <col min="7936" max="7936" width="5.28515625" style="4" customWidth="1"/>
    <col min="7937" max="7937" width="7" style="4" customWidth="1"/>
    <col min="7938" max="7938" width="6" style="4" customWidth="1"/>
    <col min="7939" max="7939" width="8.85546875" style="4" customWidth="1"/>
    <col min="7940" max="7940" width="2.5703125" style="4" customWidth="1"/>
    <col min="7941" max="7941" width="8.85546875" style="4" customWidth="1"/>
    <col min="7942" max="7942" width="7.7109375" style="4" customWidth="1"/>
    <col min="7943" max="7944" width="6.7109375" style="4" customWidth="1"/>
    <col min="7945" max="7945" width="8.5703125" style="4" customWidth="1"/>
    <col min="7946" max="8188" width="9.140625" style="4"/>
    <col min="8189" max="8189" width="5.5703125" style="4" customWidth="1"/>
    <col min="8190" max="8190" width="7.140625" style="4" customWidth="1"/>
    <col min="8191" max="8191" width="10.85546875" style="4" customWidth="1"/>
    <col min="8192" max="8192" width="5.28515625" style="4" customWidth="1"/>
    <col min="8193" max="8193" width="7" style="4" customWidth="1"/>
    <col min="8194" max="8194" width="6" style="4" customWidth="1"/>
    <col min="8195" max="8195" width="8.85546875" style="4" customWidth="1"/>
    <col min="8196" max="8196" width="2.5703125" style="4" customWidth="1"/>
    <col min="8197" max="8197" width="8.85546875" style="4" customWidth="1"/>
    <col min="8198" max="8198" width="7.7109375" style="4" customWidth="1"/>
    <col min="8199" max="8200" width="6.7109375" style="4" customWidth="1"/>
    <col min="8201" max="8201" width="8.5703125" style="4" customWidth="1"/>
    <col min="8202" max="8444" width="9.140625" style="4"/>
    <col min="8445" max="8445" width="5.5703125" style="4" customWidth="1"/>
    <col min="8446" max="8446" width="7.140625" style="4" customWidth="1"/>
    <col min="8447" max="8447" width="10.85546875" style="4" customWidth="1"/>
    <col min="8448" max="8448" width="5.28515625" style="4" customWidth="1"/>
    <col min="8449" max="8449" width="7" style="4" customWidth="1"/>
    <col min="8450" max="8450" width="6" style="4" customWidth="1"/>
    <col min="8451" max="8451" width="8.85546875" style="4" customWidth="1"/>
    <col min="8452" max="8452" width="2.5703125" style="4" customWidth="1"/>
    <col min="8453" max="8453" width="8.85546875" style="4" customWidth="1"/>
    <col min="8454" max="8454" width="7.7109375" style="4" customWidth="1"/>
    <col min="8455" max="8456" width="6.7109375" style="4" customWidth="1"/>
    <col min="8457" max="8457" width="8.5703125" style="4" customWidth="1"/>
    <col min="8458" max="8700" width="9.140625" style="4"/>
    <col min="8701" max="8701" width="5.5703125" style="4" customWidth="1"/>
    <col min="8702" max="8702" width="7.140625" style="4" customWidth="1"/>
    <col min="8703" max="8703" width="10.85546875" style="4" customWidth="1"/>
    <col min="8704" max="8704" width="5.28515625" style="4" customWidth="1"/>
    <col min="8705" max="8705" width="7" style="4" customWidth="1"/>
    <col min="8706" max="8706" width="6" style="4" customWidth="1"/>
    <col min="8707" max="8707" width="8.85546875" style="4" customWidth="1"/>
    <col min="8708" max="8708" width="2.5703125" style="4" customWidth="1"/>
    <col min="8709" max="8709" width="8.85546875" style="4" customWidth="1"/>
    <col min="8710" max="8710" width="7.7109375" style="4" customWidth="1"/>
    <col min="8711" max="8712" width="6.7109375" style="4" customWidth="1"/>
    <col min="8713" max="8713" width="8.5703125" style="4" customWidth="1"/>
    <col min="8714" max="8956" width="9.140625" style="4"/>
    <col min="8957" max="8957" width="5.5703125" style="4" customWidth="1"/>
    <col min="8958" max="8958" width="7.140625" style="4" customWidth="1"/>
    <col min="8959" max="8959" width="10.85546875" style="4" customWidth="1"/>
    <col min="8960" max="8960" width="5.28515625" style="4" customWidth="1"/>
    <col min="8961" max="8961" width="7" style="4" customWidth="1"/>
    <col min="8962" max="8962" width="6" style="4" customWidth="1"/>
    <col min="8963" max="8963" width="8.85546875" style="4" customWidth="1"/>
    <col min="8964" max="8964" width="2.5703125" style="4" customWidth="1"/>
    <col min="8965" max="8965" width="8.85546875" style="4" customWidth="1"/>
    <col min="8966" max="8966" width="7.7109375" style="4" customWidth="1"/>
    <col min="8967" max="8968" width="6.7109375" style="4" customWidth="1"/>
    <col min="8969" max="8969" width="8.5703125" style="4" customWidth="1"/>
    <col min="8970" max="9212" width="9.140625" style="4"/>
    <col min="9213" max="9213" width="5.5703125" style="4" customWidth="1"/>
    <col min="9214" max="9214" width="7.140625" style="4" customWidth="1"/>
    <col min="9215" max="9215" width="10.85546875" style="4" customWidth="1"/>
    <col min="9216" max="9216" width="5.28515625" style="4" customWidth="1"/>
    <col min="9217" max="9217" width="7" style="4" customWidth="1"/>
    <col min="9218" max="9218" width="6" style="4" customWidth="1"/>
    <col min="9219" max="9219" width="8.85546875" style="4" customWidth="1"/>
    <col min="9220" max="9220" width="2.5703125" style="4" customWidth="1"/>
    <col min="9221" max="9221" width="8.85546875" style="4" customWidth="1"/>
    <col min="9222" max="9222" width="7.7109375" style="4" customWidth="1"/>
    <col min="9223" max="9224" width="6.7109375" style="4" customWidth="1"/>
    <col min="9225" max="9225" width="8.5703125" style="4" customWidth="1"/>
    <col min="9226" max="9468" width="9.140625" style="4"/>
    <col min="9469" max="9469" width="5.5703125" style="4" customWidth="1"/>
    <col min="9470" max="9470" width="7.140625" style="4" customWidth="1"/>
    <col min="9471" max="9471" width="10.85546875" style="4" customWidth="1"/>
    <col min="9472" max="9472" width="5.28515625" style="4" customWidth="1"/>
    <col min="9473" max="9473" width="7" style="4" customWidth="1"/>
    <col min="9474" max="9474" width="6" style="4" customWidth="1"/>
    <col min="9475" max="9475" width="8.85546875" style="4" customWidth="1"/>
    <col min="9476" max="9476" width="2.5703125" style="4" customWidth="1"/>
    <col min="9477" max="9477" width="8.85546875" style="4" customWidth="1"/>
    <col min="9478" max="9478" width="7.7109375" style="4" customWidth="1"/>
    <col min="9479" max="9480" width="6.7109375" style="4" customWidth="1"/>
    <col min="9481" max="9481" width="8.5703125" style="4" customWidth="1"/>
    <col min="9482" max="9724" width="9.140625" style="4"/>
    <col min="9725" max="9725" width="5.5703125" style="4" customWidth="1"/>
    <col min="9726" max="9726" width="7.140625" style="4" customWidth="1"/>
    <col min="9727" max="9727" width="10.85546875" style="4" customWidth="1"/>
    <col min="9728" max="9728" width="5.28515625" style="4" customWidth="1"/>
    <col min="9729" max="9729" width="7" style="4" customWidth="1"/>
    <col min="9730" max="9730" width="6" style="4" customWidth="1"/>
    <col min="9731" max="9731" width="8.85546875" style="4" customWidth="1"/>
    <col min="9732" max="9732" width="2.5703125" style="4" customWidth="1"/>
    <col min="9733" max="9733" width="8.85546875" style="4" customWidth="1"/>
    <col min="9734" max="9734" width="7.7109375" style="4" customWidth="1"/>
    <col min="9735" max="9736" width="6.7109375" style="4" customWidth="1"/>
    <col min="9737" max="9737" width="8.5703125" style="4" customWidth="1"/>
    <col min="9738" max="9980" width="9.140625" style="4"/>
    <col min="9981" max="9981" width="5.5703125" style="4" customWidth="1"/>
    <col min="9982" max="9982" width="7.140625" style="4" customWidth="1"/>
    <col min="9983" max="9983" width="10.85546875" style="4" customWidth="1"/>
    <col min="9984" max="9984" width="5.28515625" style="4" customWidth="1"/>
    <col min="9985" max="9985" width="7" style="4" customWidth="1"/>
    <col min="9986" max="9986" width="6" style="4" customWidth="1"/>
    <col min="9987" max="9987" width="8.85546875" style="4" customWidth="1"/>
    <col min="9988" max="9988" width="2.5703125" style="4" customWidth="1"/>
    <col min="9989" max="9989" width="8.85546875" style="4" customWidth="1"/>
    <col min="9990" max="9990" width="7.7109375" style="4" customWidth="1"/>
    <col min="9991" max="9992" width="6.7109375" style="4" customWidth="1"/>
    <col min="9993" max="9993" width="8.5703125" style="4" customWidth="1"/>
    <col min="9994" max="10236" width="9.140625" style="4"/>
    <col min="10237" max="10237" width="5.5703125" style="4" customWidth="1"/>
    <col min="10238" max="10238" width="7.140625" style="4" customWidth="1"/>
    <col min="10239" max="10239" width="10.85546875" style="4" customWidth="1"/>
    <col min="10240" max="10240" width="5.28515625" style="4" customWidth="1"/>
    <col min="10241" max="10241" width="7" style="4" customWidth="1"/>
    <col min="10242" max="10242" width="6" style="4" customWidth="1"/>
    <col min="10243" max="10243" width="8.85546875" style="4" customWidth="1"/>
    <col min="10244" max="10244" width="2.5703125" style="4" customWidth="1"/>
    <col min="10245" max="10245" width="8.85546875" style="4" customWidth="1"/>
    <col min="10246" max="10246" width="7.7109375" style="4" customWidth="1"/>
    <col min="10247" max="10248" width="6.7109375" style="4" customWidth="1"/>
    <col min="10249" max="10249" width="8.5703125" style="4" customWidth="1"/>
    <col min="10250" max="10492" width="9.140625" style="4"/>
    <col min="10493" max="10493" width="5.5703125" style="4" customWidth="1"/>
    <col min="10494" max="10494" width="7.140625" style="4" customWidth="1"/>
    <col min="10495" max="10495" width="10.85546875" style="4" customWidth="1"/>
    <col min="10496" max="10496" width="5.28515625" style="4" customWidth="1"/>
    <col min="10497" max="10497" width="7" style="4" customWidth="1"/>
    <col min="10498" max="10498" width="6" style="4" customWidth="1"/>
    <col min="10499" max="10499" width="8.85546875" style="4" customWidth="1"/>
    <col min="10500" max="10500" width="2.5703125" style="4" customWidth="1"/>
    <col min="10501" max="10501" width="8.85546875" style="4" customWidth="1"/>
    <col min="10502" max="10502" width="7.7109375" style="4" customWidth="1"/>
    <col min="10503" max="10504" width="6.7109375" style="4" customWidth="1"/>
    <col min="10505" max="10505" width="8.5703125" style="4" customWidth="1"/>
    <col min="10506" max="10748" width="9.140625" style="4"/>
    <col min="10749" max="10749" width="5.5703125" style="4" customWidth="1"/>
    <col min="10750" max="10750" width="7.140625" style="4" customWidth="1"/>
    <col min="10751" max="10751" width="10.85546875" style="4" customWidth="1"/>
    <col min="10752" max="10752" width="5.28515625" style="4" customWidth="1"/>
    <col min="10753" max="10753" width="7" style="4" customWidth="1"/>
    <col min="10754" max="10754" width="6" style="4" customWidth="1"/>
    <col min="10755" max="10755" width="8.85546875" style="4" customWidth="1"/>
    <col min="10756" max="10756" width="2.5703125" style="4" customWidth="1"/>
    <col min="10757" max="10757" width="8.85546875" style="4" customWidth="1"/>
    <col min="10758" max="10758" width="7.7109375" style="4" customWidth="1"/>
    <col min="10759" max="10760" width="6.7109375" style="4" customWidth="1"/>
    <col min="10761" max="10761" width="8.5703125" style="4" customWidth="1"/>
    <col min="10762" max="11004" width="9.140625" style="4"/>
    <col min="11005" max="11005" width="5.5703125" style="4" customWidth="1"/>
    <col min="11006" max="11006" width="7.140625" style="4" customWidth="1"/>
    <col min="11007" max="11007" width="10.85546875" style="4" customWidth="1"/>
    <col min="11008" max="11008" width="5.28515625" style="4" customWidth="1"/>
    <col min="11009" max="11009" width="7" style="4" customWidth="1"/>
    <col min="11010" max="11010" width="6" style="4" customWidth="1"/>
    <col min="11011" max="11011" width="8.85546875" style="4" customWidth="1"/>
    <col min="11012" max="11012" width="2.5703125" style="4" customWidth="1"/>
    <col min="11013" max="11013" width="8.85546875" style="4" customWidth="1"/>
    <col min="11014" max="11014" width="7.7109375" style="4" customWidth="1"/>
    <col min="11015" max="11016" width="6.7109375" style="4" customWidth="1"/>
    <col min="11017" max="11017" width="8.5703125" style="4" customWidth="1"/>
    <col min="11018" max="11260" width="9.140625" style="4"/>
    <col min="11261" max="11261" width="5.5703125" style="4" customWidth="1"/>
    <col min="11262" max="11262" width="7.140625" style="4" customWidth="1"/>
    <col min="11263" max="11263" width="10.85546875" style="4" customWidth="1"/>
    <col min="11264" max="11264" width="5.28515625" style="4" customWidth="1"/>
    <col min="11265" max="11265" width="7" style="4" customWidth="1"/>
    <col min="11266" max="11266" width="6" style="4" customWidth="1"/>
    <col min="11267" max="11267" width="8.85546875" style="4" customWidth="1"/>
    <col min="11268" max="11268" width="2.5703125" style="4" customWidth="1"/>
    <col min="11269" max="11269" width="8.85546875" style="4" customWidth="1"/>
    <col min="11270" max="11270" width="7.7109375" style="4" customWidth="1"/>
    <col min="11271" max="11272" width="6.7109375" style="4" customWidth="1"/>
    <col min="11273" max="11273" width="8.5703125" style="4" customWidth="1"/>
    <col min="11274" max="11516" width="9.140625" style="4"/>
    <col min="11517" max="11517" width="5.5703125" style="4" customWidth="1"/>
    <col min="11518" max="11518" width="7.140625" style="4" customWidth="1"/>
    <col min="11519" max="11519" width="10.85546875" style="4" customWidth="1"/>
    <col min="11520" max="11520" width="5.28515625" style="4" customWidth="1"/>
    <col min="11521" max="11521" width="7" style="4" customWidth="1"/>
    <col min="11522" max="11522" width="6" style="4" customWidth="1"/>
    <col min="11523" max="11523" width="8.85546875" style="4" customWidth="1"/>
    <col min="11524" max="11524" width="2.5703125" style="4" customWidth="1"/>
    <col min="11525" max="11525" width="8.85546875" style="4" customWidth="1"/>
    <col min="11526" max="11526" width="7.7109375" style="4" customWidth="1"/>
    <col min="11527" max="11528" width="6.7109375" style="4" customWidth="1"/>
    <col min="11529" max="11529" width="8.5703125" style="4" customWidth="1"/>
    <col min="11530" max="11772" width="9.140625" style="4"/>
    <col min="11773" max="11773" width="5.5703125" style="4" customWidth="1"/>
    <col min="11774" max="11774" width="7.140625" style="4" customWidth="1"/>
    <col min="11775" max="11775" width="10.85546875" style="4" customWidth="1"/>
    <col min="11776" max="11776" width="5.28515625" style="4" customWidth="1"/>
    <col min="11777" max="11777" width="7" style="4" customWidth="1"/>
    <col min="11778" max="11778" width="6" style="4" customWidth="1"/>
    <col min="11779" max="11779" width="8.85546875" style="4" customWidth="1"/>
    <col min="11780" max="11780" width="2.5703125" style="4" customWidth="1"/>
    <col min="11781" max="11781" width="8.85546875" style="4" customWidth="1"/>
    <col min="11782" max="11782" width="7.7109375" style="4" customWidth="1"/>
    <col min="11783" max="11784" width="6.7109375" style="4" customWidth="1"/>
    <col min="11785" max="11785" width="8.5703125" style="4" customWidth="1"/>
    <col min="11786" max="12028" width="9.140625" style="4"/>
    <col min="12029" max="12029" width="5.5703125" style="4" customWidth="1"/>
    <col min="12030" max="12030" width="7.140625" style="4" customWidth="1"/>
    <col min="12031" max="12031" width="10.85546875" style="4" customWidth="1"/>
    <col min="12032" max="12032" width="5.28515625" style="4" customWidth="1"/>
    <col min="12033" max="12033" width="7" style="4" customWidth="1"/>
    <col min="12034" max="12034" width="6" style="4" customWidth="1"/>
    <col min="12035" max="12035" width="8.85546875" style="4" customWidth="1"/>
    <col min="12036" max="12036" width="2.5703125" style="4" customWidth="1"/>
    <col min="12037" max="12037" width="8.85546875" style="4" customWidth="1"/>
    <col min="12038" max="12038" width="7.7109375" style="4" customWidth="1"/>
    <col min="12039" max="12040" width="6.7109375" style="4" customWidth="1"/>
    <col min="12041" max="12041" width="8.5703125" style="4" customWidth="1"/>
    <col min="12042" max="12284" width="9.140625" style="4"/>
    <col min="12285" max="12285" width="5.5703125" style="4" customWidth="1"/>
    <col min="12286" max="12286" width="7.140625" style="4" customWidth="1"/>
    <col min="12287" max="12287" width="10.85546875" style="4" customWidth="1"/>
    <col min="12288" max="12288" width="5.28515625" style="4" customWidth="1"/>
    <col min="12289" max="12289" width="7" style="4" customWidth="1"/>
    <col min="12290" max="12290" width="6" style="4" customWidth="1"/>
    <col min="12291" max="12291" width="8.85546875" style="4" customWidth="1"/>
    <col min="12292" max="12292" width="2.5703125" style="4" customWidth="1"/>
    <col min="12293" max="12293" width="8.85546875" style="4" customWidth="1"/>
    <col min="12294" max="12294" width="7.7109375" style="4" customWidth="1"/>
    <col min="12295" max="12296" width="6.7109375" style="4" customWidth="1"/>
    <col min="12297" max="12297" width="8.5703125" style="4" customWidth="1"/>
    <col min="12298" max="12540" width="9.140625" style="4"/>
    <col min="12541" max="12541" width="5.5703125" style="4" customWidth="1"/>
    <col min="12542" max="12542" width="7.140625" style="4" customWidth="1"/>
    <col min="12543" max="12543" width="10.85546875" style="4" customWidth="1"/>
    <col min="12544" max="12544" width="5.28515625" style="4" customWidth="1"/>
    <col min="12545" max="12545" width="7" style="4" customWidth="1"/>
    <col min="12546" max="12546" width="6" style="4" customWidth="1"/>
    <col min="12547" max="12547" width="8.85546875" style="4" customWidth="1"/>
    <col min="12548" max="12548" width="2.5703125" style="4" customWidth="1"/>
    <col min="12549" max="12549" width="8.85546875" style="4" customWidth="1"/>
    <col min="12550" max="12550" width="7.7109375" style="4" customWidth="1"/>
    <col min="12551" max="12552" width="6.7109375" style="4" customWidth="1"/>
    <col min="12553" max="12553" width="8.5703125" style="4" customWidth="1"/>
    <col min="12554" max="12796" width="9.140625" style="4"/>
    <col min="12797" max="12797" width="5.5703125" style="4" customWidth="1"/>
    <col min="12798" max="12798" width="7.140625" style="4" customWidth="1"/>
    <col min="12799" max="12799" width="10.85546875" style="4" customWidth="1"/>
    <col min="12800" max="12800" width="5.28515625" style="4" customWidth="1"/>
    <col min="12801" max="12801" width="7" style="4" customWidth="1"/>
    <col min="12802" max="12802" width="6" style="4" customWidth="1"/>
    <col min="12803" max="12803" width="8.85546875" style="4" customWidth="1"/>
    <col min="12804" max="12804" width="2.5703125" style="4" customWidth="1"/>
    <col min="12805" max="12805" width="8.85546875" style="4" customWidth="1"/>
    <col min="12806" max="12806" width="7.7109375" style="4" customWidth="1"/>
    <col min="12807" max="12808" width="6.7109375" style="4" customWidth="1"/>
    <col min="12809" max="12809" width="8.5703125" style="4" customWidth="1"/>
    <col min="12810" max="13052" width="9.140625" style="4"/>
    <col min="13053" max="13053" width="5.5703125" style="4" customWidth="1"/>
    <col min="13054" max="13054" width="7.140625" style="4" customWidth="1"/>
    <col min="13055" max="13055" width="10.85546875" style="4" customWidth="1"/>
    <col min="13056" max="13056" width="5.28515625" style="4" customWidth="1"/>
    <col min="13057" max="13057" width="7" style="4" customWidth="1"/>
    <col min="13058" max="13058" width="6" style="4" customWidth="1"/>
    <col min="13059" max="13059" width="8.85546875" style="4" customWidth="1"/>
    <col min="13060" max="13060" width="2.5703125" style="4" customWidth="1"/>
    <col min="13061" max="13061" width="8.85546875" style="4" customWidth="1"/>
    <col min="13062" max="13062" width="7.7109375" style="4" customWidth="1"/>
    <col min="13063" max="13064" width="6.7109375" style="4" customWidth="1"/>
    <col min="13065" max="13065" width="8.5703125" style="4" customWidth="1"/>
    <col min="13066" max="13308" width="9.140625" style="4"/>
    <col min="13309" max="13309" width="5.5703125" style="4" customWidth="1"/>
    <col min="13310" max="13310" width="7.140625" style="4" customWidth="1"/>
    <col min="13311" max="13311" width="10.85546875" style="4" customWidth="1"/>
    <col min="13312" max="13312" width="5.28515625" style="4" customWidth="1"/>
    <col min="13313" max="13313" width="7" style="4" customWidth="1"/>
    <col min="13314" max="13314" width="6" style="4" customWidth="1"/>
    <col min="13315" max="13315" width="8.85546875" style="4" customWidth="1"/>
    <col min="13316" max="13316" width="2.5703125" style="4" customWidth="1"/>
    <col min="13317" max="13317" width="8.85546875" style="4" customWidth="1"/>
    <col min="13318" max="13318" width="7.7109375" style="4" customWidth="1"/>
    <col min="13319" max="13320" width="6.7109375" style="4" customWidth="1"/>
    <col min="13321" max="13321" width="8.5703125" style="4" customWidth="1"/>
    <col min="13322" max="13564" width="9.140625" style="4"/>
    <col min="13565" max="13565" width="5.5703125" style="4" customWidth="1"/>
    <col min="13566" max="13566" width="7.140625" style="4" customWidth="1"/>
    <col min="13567" max="13567" width="10.85546875" style="4" customWidth="1"/>
    <col min="13568" max="13568" width="5.28515625" style="4" customWidth="1"/>
    <col min="13569" max="13569" width="7" style="4" customWidth="1"/>
    <col min="13570" max="13570" width="6" style="4" customWidth="1"/>
    <col min="13571" max="13571" width="8.85546875" style="4" customWidth="1"/>
    <col min="13572" max="13572" width="2.5703125" style="4" customWidth="1"/>
    <col min="13573" max="13573" width="8.85546875" style="4" customWidth="1"/>
    <col min="13574" max="13574" width="7.7109375" style="4" customWidth="1"/>
    <col min="13575" max="13576" width="6.7109375" style="4" customWidth="1"/>
    <col min="13577" max="13577" width="8.5703125" style="4" customWidth="1"/>
    <col min="13578" max="13820" width="9.140625" style="4"/>
    <col min="13821" max="13821" width="5.5703125" style="4" customWidth="1"/>
    <col min="13822" max="13822" width="7.140625" style="4" customWidth="1"/>
    <col min="13823" max="13823" width="10.85546875" style="4" customWidth="1"/>
    <col min="13824" max="13824" width="5.28515625" style="4" customWidth="1"/>
    <col min="13825" max="13825" width="7" style="4" customWidth="1"/>
    <col min="13826" max="13826" width="6" style="4" customWidth="1"/>
    <col min="13827" max="13827" width="8.85546875" style="4" customWidth="1"/>
    <col min="13828" max="13828" width="2.5703125" style="4" customWidth="1"/>
    <col min="13829" max="13829" width="8.85546875" style="4" customWidth="1"/>
    <col min="13830" max="13830" width="7.7109375" style="4" customWidth="1"/>
    <col min="13831" max="13832" width="6.7109375" style="4" customWidth="1"/>
    <col min="13833" max="13833" width="8.5703125" style="4" customWidth="1"/>
    <col min="13834" max="14076" width="9.140625" style="4"/>
    <col min="14077" max="14077" width="5.5703125" style="4" customWidth="1"/>
    <col min="14078" max="14078" width="7.140625" style="4" customWidth="1"/>
    <col min="14079" max="14079" width="10.85546875" style="4" customWidth="1"/>
    <col min="14080" max="14080" width="5.28515625" style="4" customWidth="1"/>
    <col min="14081" max="14081" width="7" style="4" customWidth="1"/>
    <col min="14082" max="14082" width="6" style="4" customWidth="1"/>
    <col min="14083" max="14083" width="8.85546875" style="4" customWidth="1"/>
    <col min="14084" max="14084" width="2.5703125" style="4" customWidth="1"/>
    <col min="14085" max="14085" width="8.85546875" style="4" customWidth="1"/>
    <col min="14086" max="14086" width="7.7109375" style="4" customWidth="1"/>
    <col min="14087" max="14088" width="6.7109375" style="4" customWidth="1"/>
    <col min="14089" max="14089" width="8.5703125" style="4" customWidth="1"/>
    <col min="14090" max="14332" width="9.140625" style="4"/>
    <col min="14333" max="14333" width="5.5703125" style="4" customWidth="1"/>
    <col min="14334" max="14334" width="7.140625" style="4" customWidth="1"/>
    <col min="14335" max="14335" width="10.85546875" style="4" customWidth="1"/>
    <col min="14336" max="14336" width="5.28515625" style="4" customWidth="1"/>
    <col min="14337" max="14337" width="7" style="4" customWidth="1"/>
    <col min="14338" max="14338" width="6" style="4" customWidth="1"/>
    <col min="14339" max="14339" width="8.85546875" style="4" customWidth="1"/>
    <col min="14340" max="14340" width="2.5703125" style="4" customWidth="1"/>
    <col min="14341" max="14341" width="8.85546875" style="4" customWidth="1"/>
    <col min="14342" max="14342" width="7.7109375" style="4" customWidth="1"/>
    <col min="14343" max="14344" width="6.7109375" style="4" customWidth="1"/>
    <col min="14345" max="14345" width="8.5703125" style="4" customWidth="1"/>
    <col min="14346" max="14588" width="9.140625" style="4"/>
    <col min="14589" max="14589" width="5.5703125" style="4" customWidth="1"/>
    <col min="14590" max="14590" width="7.140625" style="4" customWidth="1"/>
    <col min="14591" max="14591" width="10.85546875" style="4" customWidth="1"/>
    <col min="14592" max="14592" width="5.28515625" style="4" customWidth="1"/>
    <col min="14593" max="14593" width="7" style="4" customWidth="1"/>
    <col min="14594" max="14594" width="6" style="4" customWidth="1"/>
    <col min="14595" max="14595" width="8.85546875" style="4" customWidth="1"/>
    <col min="14596" max="14596" width="2.5703125" style="4" customWidth="1"/>
    <col min="14597" max="14597" width="8.85546875" style="4" customWidth="1"/>
    <col min="14598" max="14598" width="7.7109375" style="4" customWidth="1"/>
    <col min="14599" max="14600" width="6.7109375" style="4" customWidth="1"/>
    <col min="14601" max="14601" width="8.5703125" style="4" customWidth="1"/>
    <col min="14602" max="14844" width="9.140625" style="4"/>
    <col min="14845" max="14845" width="5.5703125" style="4" customWidth="1"/>
    <col min="14846" max="14846" width="7.140625" style="4" customWidth="1"/>
    <col min="14847" max="14847" width="10.85546875" style="4" customWidth="1"/>
    <col min="14848" max="14848" width="5.28515625" style="4" customWidth="1"/>
    <col min="14849" max="14849" width="7" style="4" customWidth="1"/>
    <col min="14850" max="14850" width="6" style="4" customWidth="1"/>
    <col min="14851" max="14851" width="8.85546875" style="4" customWidth="1"/>
    <col min="14852" max="14852" width="2.5703125" style="4" customWidth="1"/>
    <col min="14853" max="14853" width="8.85546875" style="4" customWidth="1"/>
    <col min="14854" max="14854" width="7.7109375" style="4" customWidth="1"/>
    <col min="14855" max="14856" width="6.7109375" style="4" customWidth="1"/>
    <col min="14857" max="14857" width="8.5703125" style="4" customWidth="1"/>
    <col min="14858" max="15100" width="9.140625" style="4"/>
    <col min="15101" max="15101" width="5.5703125" style="4" customWidth="1"/>
    <col min="15102" max="15102" width="7.140625" style="4" customWidth="1"/>
    <col min="15103" max="15103" width="10.85546875" style="4" customWidth="1"/>
    <col min="15104" max="15104" width="5.28515625" style="4" customWidth="1"/>
    <col min="15105" max="15105" width="7" style="4" customWidth="1"/>
    <col min="15106" max="15106" width="6" style="4" customWidth="1"/>
    <col min="15107" max="15107" width="8.85546875" style="4" customWidth="1"/>
    <col min="15108" max="15108" width="2.5703125" style="4" customWidth="1"/>
    <col min="15109" max="15109" width="8.85546875" style="4" customWidth="1"/>
    <col min="15110" max="15110" width="7.7109375" style="4" customWidth="1"/>
    <col min="15111" max="15112" width="6.7109375" style="4" customWidth="1"/>
    <col min="15113" max="15113" width="8.5703125" style="4" customWidth="1"/>
    <col min="15114" max="15356" width="9.140625" style="4"/>
    <col min="15357" max="15357" width="5.5703125" style="4" customWidth="1"/>
    <col min="15358" max="15358" width="7.140625" style="4" customWidth="1"/>
    <col min="15359" max="15359" width="10.85546875" style="4" customWidth="1"/>
    <col min="15360" max="15360" width="5.28515625" style="4" customWidth="1"/>
    <col min="15361" max="15361" width="7" style="4" customWidth="1"/>
    <col min="15362" max="15362" width="6" style="4" customWidth="1"/>
    <col min="15363" max="15363" width="8.85546875" style="4" customWidth="1"/>
    <col min="15364" max="15364" width="2.5703125" style="4" customWidth="1"/>
    <col min="15365" max="15365" width="8.85546875" style="4" customWidth="1"/>
    <col min="15366" max="15366" width="7.7109375" style="4" customWidth="1"/>
    <col min="15367" max="15368" width="6.7109375" style="4" customWidth="1"/>
    <col min="15369" max="15369" width="8.5703125" style="4" customWidth="1"/>
    <col min="15370" max="15612" width="9.140625" style="4"/>
    <col min="15613" max="15613" width="5.5703125" style="4" customWidth="1"/>
    <col min="15614" max="15614" width="7.140625" style="4" customWidth="1"/>
    <col min="15615" max="15615" width="10.85546875" style="4" customWidth="1"/>
    <col min="15616" max="15616" width="5.28515625" style="4" customWidth="1"/>
    <col min="15617" max="15617" width="7" style="4" customWidth="1"/>
    <col min="15618" max="15618" width="6" style="4" customWidth="1"/>
    <col min="15619" max="15619" width="8.85546875" style="4" customWidth="1"/>
    <col min="15620" max="15620" width="2.5703125" style="4" customWidth="1"/>
    <col min="15621" max="15621" width="8.85546875" style="4" customWidth="1"/>
    <col min="15622" max="15622" width="7.7109375" style="4" customWidth="1"/>
    <col min="15623" max="15624" width="6.7109375" style="4" customWidth="1"/>
    <col min="15625" max="15625" width="8.5703125" style="4" customWidth="1"/>
    <col min="15626" max="15868" width="9.140625" style="4"/>
    <col min="15869" max="15869" width="5.5703125" style="4" customWidth="1"/>
    <col min="15870" max="15870" width="7.140625" style="4" customWidth="1"/>
    <col min="15871" max="15871" width="10.85546875" style="4" customWidth="1"/>
    <col min="15872" max="15872" width="5.28515625" style="4" customWidth="1"/>
    <col min="15873" max="15873" width="7" style="4" customWidth="1"/>
    <col min="15874" max="15874" width="6" style="4" customWidth="1"/>
    <col min="15875" max="15875" width="8.85546875" style="4" customWidth="1"/>
    <col min="15876" max="15876" width="2.5703125" style="4" customWidth="1"/>
    <col min="15877" max="15877" width="8.85546875" style="4" customWidth="1"/>
    <col min="15878" max="15878" width="7.7109375" style="4" customWidth="1"/>
    <col min="15879" max="15880" width="6.7109375" style="4" customWidth="1"/>
    <col min="15881" max="15881" width="8.5703125" style="4" customWidth="1"/>
    <col min="15882" max="16124" width="9.140625" style="4"/>
    <col min="16125" max="16125" width="5.5703125" style="4" customWidth="1"/>
    <col min="16126" max="16126" width="7.140625" style="4" customWidth="1"/>
    <col min="16127" max="16127" width="10.85546875" style="4" customWidth="1"/>
    <col min="16128" max="16128" width="5.28515625" style="4" customWidth="1"/>
    <col min="16129" max="16129" width="7" style="4" customWidth="1"/>
    <col min="16130" max="16130" width="6" style="4" customWidth="1"/>
    <col min="16131" max="16131" width="8.85546875" style="4" customWidth="1"/>
    <col min="16132" max="16132" width="2.5703125" style="4" customWidth="1"/>
    <col min="16133" max="16133" width="8.85546875" style="4" customWidth="1"/>
    <col min="16134" max="16134" width="7.7109375" style="4" customWidth="1"/>
    <col min="16135" max="16136" width="6.7109375" style="4" customWidth="1"/>
    <col min="16137" max="16137" width="8.5703125" style="4" customWidth="1"/>
    <col min="16138" max="16384" width="9.140625" style="4"/>
  </cols>
  <sheetData>
    <row r="1" spans="1:15" ht="18" customHeight="1">
      <c r="B1" s="648" t="s">
        <v>3</v>
      </c>
      <c r="C1" s="648"/>
      <c r="D1" s="648"/>
      <c r="E1" s="648"/>
      <c r="F1" s="648"/>
      <c r="G1" s="648"/>
      <c r="H1" s="648"/>
      <c r="I1" s="648"/>
      <c r="J1" s="648"/>
      <c r="K1" s="648"/>
      <c r="L1" s="648"/>
      <c r="M1" s="648"/>
      <c r="N1" s="648"/>
      <c r="O1" s="648"/>
    </row>
    <row r="2" spans="1:15" ht="15" customHeight="1">
      <c r="B2" s="649" t="s">
        <v>4</v>
      </c>
      <c r="C2" s="649"/>
      <c r="D2" s="649"/>
      <c r="E2" s="649"/>
      <c r="F2" s="649"/>
      <c r="G2" s="649"/>
      <c r="H2" s="649"/>
      <c r="I2" s="649"/>
      <c r="J2" s="649"/>
      <c r="K2" s="649"/>
      <c r="L2" s="649"/>
      <c r="M2" s="649"/>
      <c r="N2" s="649"/>
      <c r="O2" s="649"/>
    </row>
    <row r="3" spans="1:15" s="5" customFormat="1" ht="36" customHeight="1">
      <c r="B3" s="650" t="s">
        <v>125</v>
      </c>
      <c r="C3" s="650"/>
      <c r="D3" s="650"/>
      <c r="E3" s="650"/>
      <c r="F3" s="650"/>
      <c r="G3" s="650"/>
      <c r="H3" s="650"/>
      <c r="I3" s="650"/>
      <c r="J3" s="650"/>
      <c r="K3" s="650"/>
      <c r="L3" s="650"/>
      <c r="M3" s="650"/>
      <c r="N3" s="650"/>
      <c r="O3" s="650"/>
    </row>
    <row r="4" spans="1:15" s="5" customFormat="1" ht="21.75" customHeight="1">
      <c r="B4" s="653" t="s">
        <v>5</v>
      </c>
      <c r="C4" s="653"/>
      <c r="D4" s="653"/>
      <c r="E4" s="653"/>
      <c r="F4" s="653"/>
      <c r="G4" s="653"/>
      <c r="H4" s="653"/>
      <c r="I4" s="651" t="s">
        <v>20</v>
      </c>
      <c r="J4" s="651"/>
      <c r="K4" s="651"/>
      <c r="L4" s="651"/>
      <c r="M4" s="651"/>
      <c r="N4" s="651"/>
      <c r="O4" s="651"/>
    </row>
    <row r="5" spans="1:15" s="15" customFormat="1" ht="15.75" customHeight="1">
      <c r="A5" s="97"/>
      <c r="B5" s="630" t="s">
        <v>6</v>
      </c>
      <c r="C5" s="630"/>
      <c r="D5" s="630"/>
      <c r="E5" s="630"/>
      <c r="F5" s="630"/>
      <c r="G5" s="630"/>
      <c r="H5" s="630"/>
      <c r="I5" s="652" t="s">
        <v>7</v>
      </c>
      <c r="J5" s="652"/>
      <c r="K5" s="652"/>
      <c r="L5" s="652"/>
      <c r="M5" s="652"/>
      <c r="N5" s="652"/>
      <c r="O5" s="652"/>
    </row>
    <row r="6" spans="1:15" s="15" customFormat="1" ht="17.25" customHeight="1">
      <c r="A6" s="97"/>
      <c r="B6" s="626" t="s">
        <v>8</v>
      </c>
      <c r="C6" s="626"/>
      <c r="D6" s="627">
        <v>523152</v>
      </c>
      <c r="E6" s="627"/>
      <c r="F6" s="627"/>
      <c r="G6" s="627"/>
      <c r="H6" s="627"/>
      <c r="I6" s="627"/>
    </row>
    <row r="7" spans="1:15" s="15" customFormat="1" ht="13.5" customHeight="1">
      <c r="A7" s="97"/>
      <c r="B7" s="628" t="s">
        <v>9</v>
      </c>
      <c r="C7" s="628"/>
      <c r="D7" s="632" t="s">
        <v>126</v>
      </c>
      <c r="E7" s="632"/>
      <c r="F7" s="632"/>
      <c r="G7" s="632"/>
      <c r="H7" s="632"/>
      <c r="I7" s="632"/>
      <c r="J7" s="632"/>
      <c r="K7" s="80"/>
      <c r="L7" s="76"/>
      <c r="M7" s="80"/>
      <c r="N7" s="76"/>
    </row>
    <row r="8" spans="1:15" s="15" customFormat="1" ht="15.75" customHeight="1">
      <c r="A8" s="97"/>
      <c r="B8" s="631" t="s">
        <v>10</v>
      </c>
      <c r="C8" s="631"/>
      <c r="D8" s="631"/>
      <c r="E8" s="631"/>
      <c r="F8" s="631"/>
      <c r="G8" s="631"/>
      <c r="H8" s="631"/>
      <c r="I8" s="631"/>
      <c r="J8" s="631"/>
      <c r="K8" s="631"/>
      <c r="L8" s="631"/>
      <c r="M8" s="631"/>
      <c r="N8" s="631"/>
      <c r="O8" s="631"/>
    </row>
    <row r="9" spans="1:15" s="15" customFormat="1" ht="13.5" customHeight="1">
      <c r="A9" s="97"/>
      <c r="B9" s="631" t="s">
        <v>127</v>
      </c>
      <c r="C9" s="631"/>
      <c r="D9" s="631"/>
      <c r="E9" s="631"/>
      <c r="F9" s="631"/>
      <c r="G9" s="631"/>
      <c r="H9" s="631"/>
      <c r="I9" s="631"/>
      <c r="J9" s="631"/>
      <c r="K9" s="631"/>
      <c r="L9" s="631"/>
      <c r="M9" s="631"/>
      <c r="N9" s="631"/>
      <c r="O9" s="631"/>
    </row>
    <row r="10" spans="1:15" s="15" customFormat="1" ht="15.6" customHeight="1">
      <c r="A10" s="97"/>
      <c r="B10" s="629" t="s">
        <v>11</v>
      </c>
      <c r="C10" s="629"/>
      <c r="D10" s="629"/>
      <c r="E10" s="629"/>
      <c r="F10" s="629"/>
      <c r="G10" s="629"/>
      <c r="H10" s="629"/>
      <c r="I10" s="87"/>
      <c r="J10" s="629" t="s">
        <v>117</v>
      </c>
      <c r="K10" s="629"/>
      <c r="L10" s="629"/>
      <c r="M10" s="629"/>
      <c r="N10" s="629"/>
      <c r="O10" s="88"/>
    </row>
    <row r="11" spans="1:15" s="15" customFormat="1" ht="38.25">
      <c r="A11" s="97"/>
      <c r="B11" s="7" t="s">
        <v>12</v>
      </c>
      <c r="C11" s="17" t="s">
        <v>13</v>
      </c>
      <c r="D11" s="7" t="s">
        <v>14</v>
      </c>
      <c r="E11" s="7"/>
      <c r="F11" s="17" t="s">
        <v>15</v>
      </c>
      <c r="G11" s="7"/>
      <c r="H11" s="7" t="s">
        <v>16</v>
      </c>
      <c r="I11" s="7"/>
      <c r="J11" s="82" t="s">
        <v>118</v>
      </c>
      <c r="K11" s="82"/>
      <c r="L11" s="82" t="s">
        <v>15</v>
      </c>
      <c r="M11" s="82"/>
      <c r="N11" s="82" t="s">
        <v>119</v>
      </c>
      <c r="O11" s="82" t="s">
        <v>17</v>
      </c>
    </row>
    <row r="12" spans="1:15" s="81" customFormat="1" ht="15.75">
      <c r="A12" s="97"/>
      <c r="B12" s="7">
        <v>1</v>
      </c>
      <c r="C12" s="21">
        <v>8.27</v>
      </c>
      <c r="D12" s="8">
        <f>C12</f>
        <v>8.27</v>
      </c>
      <c r="E12" s="9" t="s">
        <v>18</v>
      </c>
      <c r="F12" s="10">
        <f>0.035*2</f>
        <v>7.0000000000000007E-2</v>
      </c>
      <c r="G12" s="11" t="s">
        <v>19</v>
      </c>
      <c r="H12" s="12">
        <f>SUM(D12*F12)</f>
        <v>0.57889999999999997</v>
      </c>
      <c r="I12" s="13"/>
      <c r="J12" s="82">
        <f>SUM(D12*D12)</f>
        <v>68.392899999999997</v>
      </c>
      <c r="K12" s="9" t="s">
        <v>18</v>
      </c>
      <c r="L12" s="83">
        <f>SUM(F12)</f>
        <v>7.0000000000000007E-2</v>
      </c>
      <c r="M12" s="11" t="s">
        <v>19</v>
      </c>
      <c r="N12" s="83">
        <f>SUM(J12*L12)</f>
        <v>4.7875030000000001</v>
      </c>
      <c r="O12" s="82"/>
    </row>
    <row r="13" spans="1:15" s="81" customFormat="1" ht="15.75">
      <c r="A13" s="97"/>
      <c r="B13" s="7">
        <v>2</v>
      </c>
      <c r="C13" s="21">
        <v>6.73</v>
      </c>
      <c r="D13" s="8">
        <f t="shared" ref="D13" si="0">C13+D12</f>
        <v>15</v>
      </c>
      <c r="E13" s="9" t="s">
        <v>18</v>
      </c>
      <c r="F13" s="10">
        <f>0.07</f>
        <v>7.0000000000000007E-2</v>
      </c>
      <c r="G13" s="11" t="s">
        <v>19</v>
      </c>
      <c r="H13" s="12">
        <f t="shared" ref="H13" si="1">SUM(D13*F13)</f>
        <v>1.05</v>
      </c>
      <c r="I13" s="13"/>
      <c r="J13" s="82">
        <f t="shared" ref="J13" si="2">SUM(D13*D13)</f>
        <v>225</v>
      </c>
      <c r="K13" s="9" t="s">
        <v>18</v>
      </c>
      <c r="L13" s="83">
        <f t="shared" ref="L13" si="3">SUM(F13)</f>
        <v>7.0000000000000007E-2</v>
      </c>
      <c r="M13" s="11" t="s">
        <v>19</v>
      </c>
      <c r="N13" s="83">
        <f t="shared" ref="N13:N14" si="4">SUM(J13*L13)</f>
        <v>15.750000000000002</v>
      </c>
      <c r="O13" s="14"/>
    </row>
    <row r="14" spans="1:15" s="81" customFormat="1" ht="15.75">
      <c r="A14" s="97"/>
      <c r="B14" s="7">
        <v>3</v>
      </c>
      <c r="C14" s="21">
        <v>0.6</v>
      </c>
      <c r="D14" s="8">
        <f>C14+D13</f>
        <v>15.6</v>
      </c>
      <c r="E14" s="9" t="s">
        <v>18</v>
      </c>
      <c r="F14" s="10">
        <v>3.5000000000000003E-2</v>
      </c>
      <c r="G14" s="11" t="s">
        <v>19</v>
      </c>
      <c r="H14" s="12">
        <f>SUM(D14*F14)</f>
        <v>0.54600000000000004</v>
      </c>
      <c r="I14" s="13"/>
      <c r="J14" s="82">
        <f>SUM(D14*D14)</f>
        <v>243.35999999999999</v>
      </c>
      <c r="K14" s="9" t="s">
        <v>18</v>
      </c>
      <c r="L14" s="83">
        <f>SUM(F14)</f>
        <v>3.5000000000000003E-2</v>
      </c>
      <c r="M14" s="11" t="s">
        <v>19</v>
      </c>
      <c r="N14" s="83">
        <f t="shared" si="4"/>
        <v>8.5175999999999998</v>
      </c>
      <c r="O14" s="14"/>
    </row>
    <row r="15" spans="1:15" s="93" customFormat="1" ht="15.75">
      <c r="A15" s="97"/>
      <c r="B15" s="7">
        <v>4</v>
      </c>
      <c r="C15" s="21">
        <f>0.32+1.7+1.2+1+1.28+2.56</f>
        <v>8.06</v>
      </c>
      <c r="D15" s="8">
        <f t="shared" ref="D15:D21" si="5">C15+D14</f>
        <v>23.66</v>
      </c>
      <c r="E15" s="9" t="s">
        <v>18</v>
      </c>
      <c r="F15" s="10">
        <v>4.4999999999999998E-2</v>
      </c>
      <c r="G15" s="11" t="s">
        <v>19</v>
      </c>
      <c r="H15" s="12">
        <f t="shared" ref="H15:H21" si="6">SUM(D15*F15)</f>
        <v>1.0647</v>
      </c>
      <c r="I15" s="13"/>
      <c r="J15" s="82">
        <f t="shared" ref="J15:J21" si="7">SUM(D15*D15)</f>
        <v>559.79560000000004</v>
      </c>
      <c r="K15" s="9" t="s">
        <v>18</v>
      </c>
      <c r="L15" s="83">
        <f t="shared" ref="L15:L21" si="8">SUM(F15)</f>
        <v>4.4999999999999998E-2</v>
      </c>
      <c r="M15" s="11" t="s">
        <v>19</v>
      </c>
      <c r="N15" s="83">
        <f t="shared" ref="N15:N21" si="9">SUM(J15*L15)</f>
        <v>25.190802000000001</v>
      </c>
      <c r="O15" s="94"/>
    </row>
    <row r="16" spans="1:15" s="93" customFormat="1" ht="15.75">
      <c r="A16" s="97"/>
      <c r="B16" s="7">
        <v>5</v>
      </c>
      <c r="C16" s="21">
        <v>4.4000000000000004</v>
      </c>
      <c r="D16" s="8">
        <f t="shared" si="5"/>
        <v>28.060000000000002</v>
      </c>
      <c r="E16" s="9" t="s">
        <v>18</v>
      </c>
      <c r="F16" s="10">
        <v>3.5000000000000003E-2</v>
      </c>
      <c r="G16" s="11" t="s">
        <v>19</v>
      </c>
      <c r="H16" s="12">
        <f t="shared" si="6"/>
        <v>0.9821000000000002</v>
      </c>
      <c r="I16" s="13"/>
      <c r="J16" s="82">
        <f t="shared" si="7"/>
        <v>787.36360000000013</v>
      </c>
      <c r="K16" s="9" t="s">
        <v>18</v>
      </c>
      <c r="L16" s="83">
        <f t="shared" si="8"/>
        <v>3.5000000000000003E-2</v>
      </c>
      <c r="M16" s="11" t="s">
        <v>19</v>
      </c>
      <c r="N16" s="83">
        <f t="shared" si="9"/>
        <v>27.557726000000006</v>
      </c>
      <c r="O16" s="94"/>
    </row>
    <row r="17" spans="1:15" s="93" customFormat="1" ht="15.75">
      <c r="A17" s="97"/>
      <c r="B17" s="7">
        <v>6</v>
      </c>
      <c r="C17" s="21">
        <v>0.6</v>
      </c>
      <c r="D17" s="8">
        <f t="shared" si="5"/>
        <v>28.660000000000004</v>
      </c>
      <c r="E17" s="9" t="s">
        <v>18</v>
      </c>
      <c r="F17" s="10">
        <v>7.0000000000000007E-2</v>
      </c>
      <c r="G17" s="11" t="s">
        <v>19</v>
      </c>
      <c r="H17" s="12">
        <f t="shared" si="6"/>
        <v>2.0062000000000006</v>
      </c>
      <c r="I17" s="13"/>
      <c r="J17" s="82">
        <f t="shared" si="7"/>
        <v>821.39560000000017</v>
      </c>
      <c r="K17" s="9" t="s">
        <v>18</v>
      </c>
      <c r="L17" s="83">
        <f t="shared" si="8"/>
        <v>7.0000000000000007E-2</v>
      </c>
      <c r="M17" s="11" t="s">
        <v>19</v>
      </c>
      <c r="N17" s="83">
        <f t="shared" si="9"/>
        <v>57.497692000000015</v>
      </c>
      <c r="O17" s="94"/>
    </row>
    <row r="18" spans="1:15" s="93" customFormat="1" ht="15.75">
      <c r="A18" s="97"/>
      <c r="B18" s="7">
        <v>7</v>
      </c>
      <c r="C18" s="21">
        <v>2.9</v>
      </c>
      <c r="D18" s="8">
        <f t="shared" si="5"/>
        <v>31.560000000000002</v>
      </c>
      <c r="E18" s="9" t="s">
        <v>18</v>
      </c>
      <c r="F18" s="10">
        <f>4*0.035</f>
        <v>0.14000000000000001</v>
      </c>
      <c r="G18" s="11" t="s">
        <v>19</v>
      </c>
      <c r="H18" s="12">
        <f t="shared" si="6"/>
        <v>4.418400000000001</v>
      </c>
      <c r="I18" s="13"/>
      <c r="J18" s="82">
        <f t="shared" si="7"/>
        <v>996.03360000000009</v>
      </c>
      <c r="K18" s="9" t="s">
        <v>18</v>
      </c>
      <c r="L18" s="83">
        <f t="shared" si="8"/>
        <v>0.14000000000000001</v>
      </c>
      <c r="M18" s="11" t="s">
        <v>19</v>
      </c>
      <c r="N18" s="83">
        <f t="shared" si="9"/>
        <v>139.44470400000003</v>
      </c>
      <c r="O18" s="94"/>
    </row>
    <row r="19" spans="1:15" s="81" customFormat="1" ht="15.75">
      <c r="A19" s="97"/>
      <c r="B19" s="7">
        <v>8</v>
      </c>
      <c r="C19" s="21">
        <v>0.72</v>
      </c>
      <c r="D19" s="8">
        <f t="shared" si="5"/>
        <v>32.28</v>
      </c>
      <c r="E19" s="9" t="s">
        <v>18</v>
      </c>
      <c r="F19" s="10">
        <v>4.4999999999999998E-2</v>
      </c>
      <c r="G19" s="11" t="s">
        <v>19</v>
      </c>
      <c r="H19" s="12">
        <f t="shared" si="6"/>
        <v>1.4525999999999999</v>
      </c>
      <c r="I19" s="13"/>
      <c r="J19" s="82">
        <f t="shared" si="7"/>
        <v>1041.9984000000002</v>
      </c>
      <c r="K19" s="9" t="s">
        <v>18</v>
      </c>
      <c r="L19" s="83">
        <f t="shared" si="8"/>
        <v>4.4999999999999998E-2</v>
      </c>
      <c r="M19" s="11" t="s">
        <v>19</v>
      </c>
      <c r="N19" s="83">
        <f t="shared" si="9"/>
        <v>46.889928000000005</v>
      </c>
      <c r="O19" s="14"/>
    </row>
    <row r="20" spans="1:15" s="81" customFormat="1" ht="15.75">
      <c r="A20" s="97"/>
      <c r="B20" s="7">
        <v>9</v>
      </c>
      <c r="C20" s="21">
        <v>3.4</v>
      </c>
      <c r="D20" s="8">
        <f t="shared" si="5"/>
        <v>35.68</v>
      </c>
      <c r="E20" s="9" t="s">
        <v>18</v>
      </c>
      <c r="F20" s="10">
        <v>3.5000000000000003E-2</v>
      </c>
      <c r="G20" s="11" t="s">
        <v>19</v>
      </c>
      <c r="H20" s="12">
        <f t="shared" si="6"/>
        <v>1.2488000000000001</v>
      </c>
      <c r="I20" s="13"/>
      <c r="J20" s="82">
        <f t="shared" si="7"/>
        <v>1273.0624</v>
      </c>
      <c r="K20" s="9" t="s">
        <v>18</v>
      </c>
      <c r="L20" s="83">
        <f t="shared" si="8"/>
        <v>3.5000000000000003E-2</v>
      </c>
      <c r="M20" s="11" t="s">
        <v>19</v>
      </c>
      <c r="N20" s="83">
        <f t="shared" si="9"/>
        <v>44.557184000000007</v>
      </c>
      <c r="O20" s="14"/>
    </row>
    <row r="21" spans="1:15" s="81" customFormat="1" ht="15.75">
      <c r="A21" s="97"/>
      <c r="B21" s="7">
        <v>10</v>
      </c>
      <c r="C21" s="21">
        <v>0.6</v>
      </c>
      <c r="D21" s="8">
        <f t="shared" si="5"/>
        <v>36.28</v>
      </c>
      <c r="E21" s="9" t="s">
        <v>18</v>
      </c>
      <c r="F21" s="10">
        <v>4.4999999999999998E-2</v>
      </c>
      <c r="G21" s="11" t="s">
        <v>19</v>
      </c>
      <c r="H21" s="12">
        <f t="shared" si="6"/>
        <v>1.6326000000000001</v>
      </c>
      <c r="I21" s="13"/>
      <c r="J21" s="82">
        <f t="shared" si="7"/>
        <v>1316.2384000000002</v>
      </c>
      <c r="K21" s="9" t="s">
        <v>18</v>
      </c>
      <c r="L21" s="83">
        <f t="shared" si="8"/>
        <v>4.4999999999999998E-2</v>
      </c>
      <c r="M21" s="11" t="s">
        <v>19</v>
      </c>
      <c r="N21" s="83">
        <f t="shared" si="9"/>
        <v>59.230728000000006</v>
      </c>
      <c r="O21" s="14"/>
    </row>
    <row r="22" spans="1:15" s="108" customFormat="1" ht="15.75">
      <c r="B22" s="7">
        <v>11</v>
      </c>
      <c r="C22" s="21">
        <v>3</v>
      </c>
      <c r="D22" s="8">
        <f t="shared" ref="D22:D26" si="10">C22+D21</f>
        <v>39.28</v>
      </c>
      <c r="E22" s="9" t="s">
        <v>18</v>
      </c>
      <c r="F22" s="10">
        <v>3.5000000000000003E-2</v>
      </c>
      <c r="G22" s="11" t="s">
        <v>19</v>
      </c>
      <c r="H22" s="12">
        <f t="shared" ref="H22:H26" si="11">SUM(D22*F22)</f>
        <v>1.3748000000000002</v>
      </c>
      <c r="I22" s="13"/>
      <c r="J22" s="7">
        <f t="shared" ref="J22:J26" si="12">SUM(D22*D22)</f>
        <v>1542.9184</v>
      </c>
      <c r="K22" s="9" t="s">
        <v>18</v>
      </c>
      <c r="L22" s="110">
        <f t="shared" ref="L22:L26" si="13">SUM(F22)</f>
        <v>3.5000000000000003E-2</v>
      </c>
      <c r="M22" s="11" t="s">
        <v>19</v>
      </c>
      <c r="N22" s="110">
        <f t="shared" ref="N22:N26" si="14">SUM(J22*L22)</f>
        <v>54.002144000000008</v>
      </c>
      <c r="O22" s="109"/>
    </row>
    <row r="23" spans="1:15" s="108" customFormat="1" ht="15.75">
      <c r="B23" s="7">
        <v>12</v>
      </c>
      <c r="C23" s="21">
        <f>0.6+3.64+1.8+1+13.055</f>
        <v>20.094999999999999</v>
      </c>
      <c r="D23" s="8">
        <f t="shared" si="10"/>
        <v>59.375</v>
      </c>
      <c r="E23" s="9" t="s">
        <v>18</v>
      </c>
      <c r="F23" s="10">
        <v>3.5000000000000003E-2</v>
      </c>
      <c r="G23" s="11" t="s">
        <v>19</v>
      </c>
      <c r="H23" s="12">
        <f t="shared" si="11"/>
        <v>2.078125</v>
      </c>
      <c r="I23" s="13"/>
      <c r="J23" s="82">
        <f t="shared" si="12"/>
        <v>3525.390625</v>
      </c>
      <c r="K23" s="9" t="s">
        <v>18</v>
      </c>
      <c r="L23" s="83">
        <f t="shared" si="13"/>
        <v>3.5000000000000003E-2</v>
      </c>
      <c r="M23" s="11" t="s">
        <v>19</v>
      </c>
      <c r="N23" s="83">
        <f t="shared" si="14"/>
        <v>123.38867187500001</v>
      </c>
      <c r="O23" s="109"/>
    </row>
    <row r="24" spans="1:15" s="108" customFormat="1" ht="15.75">
      <c r="B24" s="7">
        <v>13</v>
      </c>
      <c r="C24" s="21">
        <v>1.5</v>
      </c>
      <c r="D24" s="8">
        <f t="shared" si="10"/>
        <v>60.875</v>
      </c>
      <c r="E24" s="9" t="s">
        <v>18</v>
      </c>
      <c r="F24" s="10">
        <v>0.04</v>
      </c>
      <c r="G24" s="11" t="s">
        <v>19</v>
      </c>
      <c r="H24" s="12">
        <f t="shared" si="11"/>
        <v>2.4350000000000001</v>
      </c>
      <c r="I24" s="13"/>
      <c r="J24" s="82">
        <f t="shared" si="12"/>
        <v>3705.765625</v>
      </c>
      <c r="K24" s="9" t="s">
        <v>18</v>
      </c>
      <c r="L24" s="83">
        <f t="shared" si="13"/>
        <v>0.04</v>
      </c>
      <c r="M24" s="11" t="s">
        <v>19</v>
      </c>
      <c r="N24" s="83">
        <f t="shared" si="14"/>
        <v>148.230625</v>
      </c>
      <c r="O24" s="109"/>
    </row>
    <row r="25" spans="1:15" s="81" customFormat="1" ht="15.75">
      <c r="A25" s="97"/>
      <c r="B25" s="7">
        <v>14</v>
      </c>
      <c r="C25" s="21">
        <f>12.14</f>
        <v>12.14</v>
      </c>
      <c r="D25" s="8">
        <f t="shared" si="10"/>
        <v>73.015000000000001</v>
      </c>
      <c r="E25" s="9" t="s">
        <v>18</v>
      </c>
      <c r="F25" s="10">
        <v>3.5000000000000003E-2</v>
      </c>
      <c r="G25" s="11" t="s">
        <v>19</v>
      </c>
      <c r="H25" s="12">
        <f t="shared" si="11"/>
        <v>2.5555250000000003</v>
      </c>
      <c r="I25" s="13"/>
      <c r="J25" s="82">
        <f t="shared" si="12"/>
        <v>5331.1902250000003</v>
      </c>
      <c r="K25" s="9" t="s">
        <v>18</v>
      </c>
      <c r="L25" s="83">
        <f t="shared" si="13"/>
        <v>3.5000000000000003E-2</v>
      </c>
      <c r="M25" s="11" t="s">
        <v>19</v>
      </c>
      <c r="N25" s="83">
        <f t="shared" si="14"/>
        <v>186.59165787500004</v>
      </c>
      <c r="O25" s="14"/>
    </row>
    <row r="26" spans="1:15" s="81" customFormat="1" ht="15.75">
      <c r="A26" s="97"/>
      <c r="B26" s="7">
        <v>15</v>
      </c>
      <c r="C26" s="21">
        <f>1.58+1.6+1.24+1.84+1.28+0.48+2.16+1.2+1.28+2+3.8</f>
        <v>18.459999999999997</v>
      </c>
      <c r="D26" s="8">
        <f t="shared" si="10"/>
        <v>91.474999999999994</v>
      </c>
      <c r="E26" s="9" t="s">
        <v>18</v>
      </c>
      <c r="F26" s="10">
        <v>0.04</v>
      </c>
      <c r="G26" s="11" t="s">
        <v>19</v>
      </c>
      <c r="H26" s="12">
        <f t="shared" si="11"/>
        <v>3.6589999999999998</v>
      </c>
      <c r="I26" s="13"/>
      <c r="J26" s="82">
        <f t="shared" si="12"/>
        <v>8367.6756249999999</v>
      </c>
      <c r="K26" s="9" t="s">
        <v>18</v>
      </c>
      <c r="L26" s="83">
        <f t="shared" si="13"/>
        <v>0.04</v>
      </c>
      <c r="M26" s="11" t="s">
        <v>19</v>
      </c>
      <c r="N26" s="83">
        <f t="shared" si="14"/>
        <v>334.70702499999999</v>
      </c>
      <c r="O26" s="14"/>
    </row>
    <row r="27" spans="1:15" s="15" customFormat="1" ht="15.75">
      <c r="A27" s="97"/>
      <c r="B27" s="7" t="s">
        <v>0</v>
      </c>
      <c r="C27" s="77">
        <f>SUM(C12:C26)</f>
        <v>91.474999999999994</v>
      </c>
      <c r="D27" s="7"/>
      <c r="E27" s="7"/>
      <c r="F27" s="17">
        <f>SUM(F12:F26)</f>
        <v>0.77500000000000024</v>
      </c>
      <c r="G27" s="7" t="s">
        <v>0</v>
      </c>
      <c r="H27" s="13">
        <f>SUM(H12:H26)</f>
        <v>27.082750000000001</v>
      </c>
      <c r="I27" s="13"/>
      <c r="J27" s="630"/>
      <c r="K27" s="630"/>
      <c r="L27" s="630"/>
      <c r="M27" s="630"/>
      <c r="N27" s="84">
        <f>SUM(N12:N26)</f>
        <v>1276.3439907500001</v>
      </c>
    </row>
    <row r="28" spans="1:15" s="18" customFormat="1" ht="28.5" customHeight="1">
      <c r="C28" s="628" t="s">
        <v>21</v>
      </c>
      <c r="D28" s="628"/>
      <c r="E28" s="634" t="s">
        <v>22</v>
      </c>
      <c r="F28" s="634"/>
      <c r="G28" s="634"/>
      <c r="H28" s="634"/>
      <c r="J28" s="73">
        <f>SUM(N27)</f>
        <v>1276.3439907500001</v>
      </c>
      <c r="K28" s="71" t="s">
        <v>18</v>
      </c>
      <c r="L28" s="18">
        <v>0.12089999999999999</v>
      </c>
      <c r="M28" s="71" t="s">
        <v>18</v>
      </c>
      <c r="N28" s="18">
        <f>365*24</f>
        <v>8760</v>
      </c>
    </row>
    <row r="29" spans="1:15" s="18" customFormat="1">
      <c r="C29" s="72"/>
      <c r="F29" s="72"/>
      <c r="O29" s="73"/>
    </row>
    <row r="30" spans="1:15" s="18" customFormat="1">
      <c r="C30" s="628" t="s">
        <v>21</v>
      </c>
      <c r="D30" s="628"/>
      <c r="E30" s="635">
        <f>(H27*62.915)/100</f>
        <v>17.0391121625</v>
      </c>
      <c r="F30" s="635"/>
      <c r="G30" s="635"/>
      <c r="J30" s="645" t="s">
        <v>121</v>
      </c>
      <c r="K30" s="645"/>
      <c r="L30" s="645"/>
      <c r="M30" s="73">
        <f>(J28*L28*N28)/(O31*O31*100)</f>
        <v>6007.8022182198802</v>
      </c>
    </row>
    <row r="31" spans="1:15" s="18" customFormat="1" ht="20.25" customHeight="1">
      <c r="B31" s="633"/>
      <c r="C31" s="633"/>
      <c r="D31" s="633"/>
      <c r="E31" s="633"/>
      <c r="F31" s="633"/>
      <c r="G31" s="633"/>
      <c r="K31" s="643" t="s">
        <v>120</v>
      </c>
      <c r="L31" s="643"/>
      <c r="M31" s="643"/>
      <c r="N31" s="643"/>
      <c r="O31" s="86">
        <v>1.5</v>
      </c>
    </row>
    <row r="32" spans="1:15" s="18" customFormat="1" ht="20.25" customHeight="1">
      <c r="B32" s="95"/>
      <c r="C32" s="95"/>
      <c r="D32" s="95"/>
      <c r="E32" s="95"/>
      <c r="F32" s="95"/>
      <c r="G32" s="95"/>
      <c r="K32" s="96"/>
      <c r="L32" s="96"/>
      <c r="M32" s="96"/>
      <c r="N32" s="96"/>
      <c r="O32" s="86"/>
    </row>
    <row r="33" spans="2:15" s="18" customFormat="1" ht="19.5" customHeight="1">
      <c r="B33" s="631" t="s">
        <v>128</v>
      </c>
      <c r="C33" s="631"/>
      <c r="D33" s="631"/>
      <c r="E33" s="631"/>
      <c r="F33" s="631"/>
      <c r="G33" s="631"/>
      <c r="H33" s="631"/>
      <c r="I33" s="631"/>
      <c r="J33" s="631"/>
      <c r="K33" s="631"/>
      <c r="L33" s="631"/>
      <c r="M33" s="631"/>
      <c r="N33" s="631"/>
      <c r="O33" s="631"/>
    </row>
    <row r="34" spans="2:15" s="18" customFormat="1" ht="15.75">
      <c r="B34" s="631" t="s">
        <v>11</v>
      </c>
      <c r="C34" s="631"/>
      <c r="D34" s="631"/>
      <c r="E34" s="631"/>
      <c r="F34" s="631"/>
      <c r="G34" s="631"/>
      <c r="H34" s="631"/>
      <c r="I34" s="71"/>
      <c r="J34" s="644" t="s">
        <v>117</v>
      </c>
      <c r="K34" s="644"/>
      <c r="L34" s="644"/>
      <c r="M34" s="644"/>
      <c r="N34" s="644"/>
      <c r="O34" s="90"/>
    </row>
    <row r="35" spans="2:15" s="18" customFormat="1" ht="38.25">
      <c r="B35" s="7" t="s">
        <v>12</v>
      </c>
      <c r="C35" s="17" t="s">
        <v>13</v>
      </c>
      <c r="D35" s="7" t="s">
        <v>14</v>
      </c>
      <c r="E35" s="7"/>
      <c r="F35" s="17" t="s">
        <v>15</v>
      </c>
      <c r="G35" s="7"/>
      <c r="H35" s="7" t="s">
        <v>16</v>
      </c>
      <c r="I35" s="7"/>
      <c r="J35" s="82" t="s">
        <v>118</v>
      </c>
      <c r="K35" s="82"/>
      <c r="L35" s="82" t="s">
        <v>15</v>
      </c>
      <c r="M35" s="82"/>
      <c r="N35" s="82" t="s">
        <v>119</v>
      </c>
      <c r="O35" s="82" t="s">
        <v>17</v>
      </c>
    </row>
    <row r="36" spans="2:15" s="18" customFormat="1" ht="15.75">
      <c r="B36" s="7">
        <v>1</v>
      </c>
      <c r="C36" s="21">
        <v>3</v>
      </c>
      <c r="D36" s="8">
        <f>C36</f>
        <v>3</v>
      </c>
      <c r="E36" s="9" t="s">
        <v>18</v>
      </c>
      <c r="F36" s="10">
        <v>3.5000000000000003E-2</v>
      </c>
      <c r="G36" s="11" t="s">
        <v>19</v>
      </c>
      <c r="H36" s="12">
        <f>SUM(D36*F36)</f>
        <v>0.10500000000000001</v>
      </c>
      <c r="I36" s="13"/>
      <c r="J36" s="14">
        <f>SUM(D36*D36)</f>
        <v>9</v>
      </c>
      <c r="K36" s="9" t="s">
        <v>18</v>
      </c>
      <c r="L36" s="89">
        <f>SUM(F36)</f>
        <v>3.5000000000000003E-2</v>
      </c>
      <c r="M36" s="11" t="s">
        <v>19</v>
      </c>
      <c r="N36" s="89">
        <f>SUM(J36*L36)</f>
        <v>0.31500000000000006</v>
      </c>
      <c r="O36" s="74"/>
    </row>
    <row r="37" spans="2:15" s="18" customFormat="1" ht="15.75">
      <c r="B37" s="7">
        <v>2</v>
      </c>
      <c r="C37" s="21">
        <f>0.6+3.64+1.8+1+13.055</f>
        <v>20.094999999999999</v>
      </c>
      <c r="D37" s="8">
        <f t="shared" ref="D37" si="15">C37+D36</f>
        <v>23.094999999999999</v>
      </c>
      <c r="E37" s="9" t="s">
        <v>18</v>
      </c>
      <c r="F37" s="10">
        <v>3.5000000000000003E-2</v>
      </c>
      <c r="G37" s="11" t="s">
        <v>19</v>
      </c>
      <c r="H37" s="12">
        <f>SUM(D37*F37)</f>
        <v>0.80832500000000007</v>
      </c>
      <c r="I37" s="13"/>
      <c r="J37" s="14">
        <f t="shared" ref="J37" si="16">SUM(D37*D37)</f>
        <v>533.37902499999996</v>
      </c>
      <c r="K37" s="9" t="s">
        <v>18</v>
      </c>
      <c r="L37" s="89">
        <f t="shared" ref="L37" si="17">SUM(F37)</f>
        <v>3.5000000000000003E-2</v>
      </c>
      <c r="M37" s="11" t="s">
        <v>19</v>
      </c>
      <c r="N37" s="89">
        <f t="shared" ref="N37" si="18">SUM(J37*L37)</f>
        <v>18.668265874999999</v>
      </c>
      <c r="O37" s="74"/>
    </row>
    <row r="38" spans="2:15" s="18" customFormat="1" ht="15.75">
      <c r="B38" s="7">
        <v>3</v>
      </c>
      <c r="C38" s="21">
        <v>1.5</v>
      </c>
      <c r="D38" s="8">
        <f t="shared" ref="D38:D40" si="19">C38+D37</f>
        <v>24.594999999999999</v>
      </c>
      <c r="E38" s="9" t="s">
        <v>18</v>
      </c>
      <c r="F38" s="10">
        <v>0.04</v>
      </c>
      <c r="G38" s="11" t="s">
        <v>19</v>
      </c>
      <c r="H38" s="12">
        <f t="shared" ref="H38:H40" si="20">SUM(D38*F38)</f>
        <v>0.98380000000000001</v>
      </c>
      <c r="I38" s="13"/>
      <c r="J38" s="109">
        <f t="shared" ref="J38:J40" si="21">SUM(D38*D38)</f>
        <v>604.91402499999992</v>
      </c>
      <c r="K38" s="9" t="s">
        <v>18</v>
      </c>
      <c r="L38" s="89">
        <f t="shared" ref="L38:L40" si="22">SUM(F38)</f>
        <v>0.04</v>
      </c>
      <c r="M38" s="11" t="s">
        <v>19</v>
      </c>
      <c r="N38" s="89">
        <f t="shared" ref="N38:N40" si="23">SUM(J38*L38)</f>
        <v>24.196560999999999</v>
      </c>
      <c r="O38" s="74"/>
    </row>
    <row r="39" spans="2:15" s="18" customFormat="1" ht="15.75">
      <c r="B39" s="7">
        <v>4</v>
      </c>
      <c r="C39" s="21">
        <f>12.14</f>
        <v>12.14</v>
      </c>
      <c r="D39" s="8">
        <f t="shared" si="19"/>
        <v>36.734999999999999</v>
      </c>
      <c r="E39" s="9" t="s">
        <v>18</v>
      </c>
      <c r="F39" s="10">
        <v>3.5000000000000003E-2</v>
      </c>
      <c r="G39" s="11" t="s">
        <v>19</v>
      </c>
      <c r="H39" s="12">
        <f t="shared" si="20"/>
        <v>1.285725</v>
      </c>
      <c r="I39" s="13"/>
      <c r="J39" s="109">
        <f t="shared" si="21"/>
        <v>1349.460225</v>
      </c>
      <c r="K39" s="9" t="s">
        <v>18</v>
      </c>
      <c r="L39" s="89">
        <f t="shared" si="22"/>
        <v>3.5000000000000003E-2</v>
      </c>
      <c r="M39" s="11" t="s">
        <v>19</v>
      </c>
      <c r="N39" s="89">
        <f t="shared" si="23"/>
        <v>47.231107875000006</v>
      </c>
      <c r="O39" s="74"/>
    </row>
    <row r="40" spans="2:15" s="18" customFormat="1" ht="15.75">
      <c r="B40" s="7">
        <v>5</v>
      </c>
      <c r="C40" s="21">
        <f>1.58+1.6+1.24+1.84+1.28+0.48+2.16+1.2+1.28+2+3.8</f>
        <v>18.459999999999997</v>
      </c>
      <c r="D40" s="8">
        <f t="shared" si="19"/>
        <v>55.194999999999993</v>
      </c>
      <c r="E40" s="9" t="s">
        <v>18</v>
      </c>
      <c r="F40" s="10">
        <v>0.04</v>
      </c>
      <c r="G40" s="11" t="s">
        <v>19</v>
      </c>
      <c r="H40" s="12">
        <f t="shared" si="20"/>
        <v>2.2077999999999998</v>
      </c>
      <c r="I40" s="13"/>
      <c r="J40" s="109">
        <f t="shared" si="21"/>
        <v>3046.4880249999992</v>
      </c>
      <c r="K40" s="9" t="s">
        <v>18</v>
      </c>
      <c r="L40" s="89">
        <f t="shared" si="22"/>
        <v>0.04</v>
      </c>
      <c r="M40" s="11" t="s">
        <v>19</v>
      </c>
      <c r="N40" s="89">
        <f t="shared" si="23"/>
        <v>121.85952099999997</v>
      </c>
      <c r="O40" s="74"/>
    </row>
    <row r="41" spans="2:15" s="18" customFormat="1" ht="15.75">
      <c r="B41" s="7" t="s">
        <v>0</v>
      </c>
      <c r="C41" s="16">
        <f>SUM(C36:C40)</f>
        <v>55.194999999999993</v>
      </c>
      <c r="D41" s="7"/>
      <c r="E41" s="7"/>
      <c r="F41" s="17">
        <f>SUM(F36:F40)</f>
        <v>0.18500000000000003</v>
      </c>
      <c r="G41" s="7" t="s">
        <v>0</v>
      </c>
      <c r="H41" s="13">
        <f>SUM(H36:H40)</f>
        <v>5.3906499999999999</v>
      </c>
      <c r="I41" s="13"/>
      <c r="J41" s="14"/>
      <c r="K41" s="74"/>
      <c r="L41" s="74"/>
      <c r="M41" s="74"/>
      <c r="N41" s="89">
        <f>SUM(N36:N40)</f>
        <v>212.27045575</v>
      </c>
      <c r="O41" s="74"/>
    </row>
    <row r="42" spans="2:15" s="18" customFormat="1" ht="15.75">
      <c r="C42" s="19"/>
      <c r="D42" s="20"/>
      <c r="E42" s="20"/>
      <c r="F42" s="19"/>
      <c r="G42" s="20"/>
      <c r="H42" s="20"/>
      <c r="I42" s="20"/>
      <c r="J42" s="15"/>
    </row>
    <row r="43" spans="2:15" s="18" customFormat="1">
      <c r="C43" s="628" t="s">
        <v>21</v>
      </c>
      <c r="D43" s="628"/>
      <c r="E43" s="634" t="s">
        <v>22</v>
      </c>
      <c r="F43" s="634"/>
      <c r="G43" s="634"/>
      <c r="H43" s="634"/>
      <c r="J43" s="78">
        <f>N41</f>
        <v>212.27045575</v>
      </c>
      <c r="K43" s="9" t="s">
        <v>18</v>
      </c>
      <c r="L43" s="18">
        <v>0.12089999999999999</v>
      </c>
      <c r="M43" s="85" t="s">
        <v>18</v>
      </c>
      <c r="N43" s="73">
        <f>365*24</f>
        <v>8760</v>
      </c>
    </row>
    <row r="44" spans="2:15" s="18" customFormat="1">
      <c r="C44" s="72"/>
      <c r="F44" s="72"/>
    </row>
    <row r="45" spans="2:15" s="18" customFormat="1">
      <c r="C45" s="628" t="s">
        <v>21</v>
      </c>
      <c r="D45" s="628"/>
      <c r="E45" s="635">
        <f>(H41*62.915)/100</f>
        <v>3.3915274475000001</v>
      </c>
      <c r="F45" s="635"/>
      <c r="G45" s="635"/>
      <c r="K45" s="645" t="s">
        <v>121</v>
      </c>
      <c r="L45" s="645"/>
      <c r="M45" s="645"/>
      <c r="N45" s="73">
        <f>(J43*L43*N43)/(N47*N47*100)</f>
        <v>999.16552603347986</v>
      </c>
    </row>
    <row r="46" spans="2:15" s="18" customFormat="1">
      <c r="B46" s="633" t="s">
        <v>102</v>
      </c>
      <c r="C46" s="633"/>
      <c r="D46" s="633"/>
      <c r="E46" s="633"/>
      <c r="F46" s="633"/>
      <c r="G46" s="633"/>
    </row>
    <row r="47" spans="2:15" s="18" customFormat="1" ht="29.45" customHeight="1">
      <c r="C47" s="636"/>
      <c r="D47" s="636"/>
      <c r="E47" s="636"/>
      <c r="F47" s="636"/>
      <c r="L47" s="633" t="s">
        <v>120</v>
      </c>
      <c r="M47" s="633"/>
      <c r="N47" s="18">
        <f>O31</f>
        <v>1.5</v>
      </c>
    </row>
    <row r="48" spans="2:15" s="18" customFormat="1" ht="17.25" customHeight="1">
      <c r="B48" s="631" t="s">
        <v>101</v>
      </c>
      <c r="C48" s="631"/>
      <c r="D48" s="631"/>
      <c r="E48" s="631"/>
      <c r="F48" s="631"/>
      <c r="G48" s="631"/>
      <c r="H48" s="631"/>
      <c r="I48" s="631"/>
      <c r="J48" s="631"/>
      <c r="K48" s="631"/>
      <c r="L48" s="631"/>
      <c r="M48" s="631"/>
      <c r="N48" s="631"/>
      <c r="O48" s="631"/>
    </row>
    <row r="49" spans="2:16" s="18" customFormat="1" ht="15.75">
      <c r="B49" s="646" t="s">
        <v>11</v>
      </c>
      <c r="C49" s="646"/>
      <c r="D49" s="646"/>
      <c r="E49" s="646"/>
      <c r="F49" s="646"/>
      <c r="G49" s="646"/>
      <c r="H49" s="647"/>
      <c r="I49" s="71"/>
      <c r="J49" s="644" t="s">
        <v>117</v>
      </c>
      <c r="K49" s="644"/>
      <c r="L49" s="644"/>
      <c r="M49" s="644"/>
      <c r="N49" s="644"/>
      <c r="O49" s="90"/>
    </row>
    <row r="50" spans="2:16" s="18" customFormat="1" ht="38.25">
      <c r="B50" s="7" t="s">
        <v>12</v>
      </c>
      <c r="C50" s="17" t="s">
        <v>13</v>
      </c>
      <c r="D50" s="7" t="s">
        <v>14</v>
      </c>
      <c r="E50" s="7"/>
      <c r="F50" s="17" t="s">
        <v>15</v>
      </c>
      <c r="G50" s="7"/>
      <c r="H50" s="7" t="s">
        <v>16</v>
      </c>
      <c r="I50" s="7"/>
      <c r="J50" s="82" t="s">
        <v>118</v>
      </c>
      <c r="K50" s="82"/>
      <c r="L50" s="82" t="s">
        <v>15</v>
      </c>
      <c r="M50" s="82"/>
      <c r="N50" s="82" t="s">
        <v>119</v>
      </c>
      <c r="O50" s="82" t="s">
        <v>17</v>
      </c>
    </row>
    <row r="51" spans="2:16" s="18" customFormat="1" ht="15.75">
      <c r="B51" s="7">
        <v>1</v>
      </c>
      <c r="C51" s="21">
        <v>0.6</v>
      </c>
      <c r="D51" s="8">
        <f>C51</f>
        <v>0.6</v>
      </c>
      <c r="E51" s="9" t="s">
        <v>18</v>
      </c>
      <c r="F51" s="10">
        <v>3.5000000000000003E-2</v>
      </c>
      <c r="G51" s="11" t="s">
        <v>19</v>
      </c>
      <c r="H51" s="12">
        <f>SUM(D51*F51)</f>
        <v>2.1000000000000001E-2</v>
      </c>
      <c r="I51" s="13"/>
      <c r="J51" s="14">
        <f>SUM(D51*D51)</f>
        <v>0.36</v>
      </c>
      <c r="K51" s="9" t="s">
        <v>18</v>
      </c>
      <c r="L51" s="89">
        <f>SUM(F51)</f>
        <v>3.5000000000000003E-2</v>
      </c>
      <c r="M51" s="11" t="s">
        <v>19</v>
      </c>
      <c r="N51" s="74">
        <f>SUM(J51*L51)</f>
        <v>1.26E-2</v>
      </c>
      <c r="O51" s="74"/>
    </row>
    <row r="52" spans="2:16" s="18" customFormat="1" ht="15.75">
      <c r="B52" s="7">
        <v>2</v>
      </c>
      <c r="C52" s="21">
        <v>3.4</v>
      </c>
      <c r="D52" s="8">
        <f t="shared" ref="D52" si="24">C52+D51</f>
        <v>4</v>
      </c>
      <c r="E52" s="9" t="s">
        <v>18</v>
      </c>
      <c r="F52" s="10">
        <v>3.5000000000000003E-2</v>
      </c>
      <c r="G52" s="11" t="s">
        <v>19</v>
      </c>
      <c r="H52" s="12">
        <f>SUM(D52*F52)</f>
        <v>0.14000000000000001</v>
      </c>
      <c r="I52" s="13"/>
      <c r="J52" s="14">
        <f t="shared" ref="J52" si="25">SUM(D52*D52)</f>
        <v>16</v>
      </c>
      <c r="K52" s="9" t="s">
        <v>18</v>
      </c>
      <c r="L52" s="89">
        <f t="shared" ref="L52" si="26">SUM(F52)</f>
        <v>3.5000000000000003E-2</v>
      </c>
      <c r="M52" s="11" t="s">
        <v>19</v>
      </c>
      <c r="N52" s="74">
        <f t="shared" ref="N52" si="27">SUM(J52*L52)</f>
        <v>0.56000000000000005</v>
      </c>
      <c r="O52" s="74"/>
    </row>
    <row r="53" spans="2:16" s="18" customFormat="1" ht="15.75">
      <c r="B53" s="7">
        <v>3</v>
      </c>
      <c r="C53" s="21">
        <v>0.72</v>
      </c>
      <c r="D53" s="8">
        <f t="shared" ref="D53:D57" si="28">C53+D52</f>
        <v>4.72</v>
      </c>
      <c r="E53" s="9" t="s">
        <v>18</v>
      </c>
      <c r="F53" s="10">
        <f>4*0.035</f>
        <v>0.14000000000000001</v>
      </c>
      <c r="G53" s="11" t="s">
        <v>19</v>
      </c>
      <c r="H53" s="12">
        <f t="shared" ref="H53:H57" si="29">SUM(D53*F53)</f>
        <v>0.66080000000000005</v>
      </c>
      <c r="I53" s="13"/>
      <c r="J53" s="98">
        <f t="shared" ref="J53:J57" si="30">SUM(D53*D53)</f>
        <v>22.278399999999998</v>
      </c>
      <c r="K53" s="9" t="s">
        <v>18</v>
      </c>
      <c r="L53" s="89">
        <f t="shared" ref="L53:L57" si="31">SUM(F53)</f>
        <v>0.14000000000000001</v>
      </c>
      <c r="M53" s="11" t="s">
        <v>19</v>
      </c>
      <c r="N53" s="74">
        <f t="shared" ref="N53:N57" si="32">SUM(J53*L53)</f>
        <v>3.118976</v>
      </c>
      <c r="O53" s="74"/>
      <c r="P53" s="78"/>
    </row>
    <row r="54" spans="2:16" s="18" customFormat="1" ht="15.75">
      <c r="B54" s="7">
        <v>4</v>
      </c>
      <c r="C54" s="21">
        <v>2.9</v>
      </c>
      <c r="D54" s="8">
        <f t="shared" si="28"/>
        <v>7.6199999999999992</v>
      </c>
      <c r="E54" s="9" t="s">
        <v>18</v>
      </c>
      <c r="F54" s="10">
        <v>7.0000000000000007E-2</v>
      </c>
      <c r="G54" s="11" t="s">
        <v>19</v>
      </c>
      <c r="H54" s="12">
        <f t="shared" si="29"/>
        <v>0.53339999999999999</v>
      </c>
      <c r="I54" s="13"/>
      <c r="J54" s="98">
        <f t="shared" si="30"/>
        <v>58.064399999999985</v>
      </c>
      <c r="K54" s="9" t="s">
        <v>18</v>
      </c>
      <c r="L54" s="89">
        <f t="shared" si="31"/>
        <v>7.0000000000000007E-2</v>
      </c>
      <c r="M54" s="11" t="s">
        <v>19</v>
      </c>
      <c r="N54" s="74">
        <f t="shared" si="32"/>
        <v>4.0645079999999991</v>
      </c>
      <c r="O54" s="74"/>
    </row>
    <row r="55" spans="2:16" s="18" customFormat="1" ht="15.75">
      <c r="B55" s="7">
        <v>5</v>
      </c>
      <c r="C55" s="21">
        <v>0.6</v>
      </c>
      <c r="D55" s="8">
        <f t="shared" si="28"/>
        <v>8.2199999999999989</v>
      </c>
      <c r="E55" s="9" t="s">
        <v>18</v>
      </c>
      <c r="F55" s="10">
        <v>3.5000000000000003E-2</v>
      </c>
      <c r="G55" s="11" t="s">
        <v>19</v>
      </c>
      <c r="H55" s="12">
        <f t="shared" si="29"/>
        <v>0.28770000000000001</v>
      </c>
      <c r="I55" s="13"/>
      <c r="J55" s="98">
        <f t="shared" si="30"/>
        <v>67.568399999999983</v>
      </c>
      <c r="K55" s="9" t="s">
        <v>18</v>
      </c>
      <c r="L55" s="89">
        <f t="shared" si="31"/>
        <v>3.5000000000000003E-2</v>
      </c>
      <c r="M55" s="11" t="s">
        <v>19</v>
      </c>
      <c r="N55" s="74">
        <f t="shared" si="32"/>
        <v>2.3648939999999996</v>
      </c>
      <c r="O55" s="74"/>
    </row>
    <row r="56" spans="2:16" s="18" customFormat="1" ht="15.75">
      <c r="B56" s="7">
        <v>6</v>
      </c>
      <c r="C56" s="21">
        <v>4.4000000000000004</v>
      </c>
      <c r="D56" s="8">
        <f t="shared" si="28"/>
        <v>12.62</v>
      </c>
      <c r="E56" s="9" t="s">
        <v>18</v>
      </c>
      <c r="F56" s="10">
        <v>3.5000000000000003E-2</v>
      </c>
      <c r="G56" s="11" t="s">
        <v>19</v>
      </c>
      <c r="H56" s="12">
        <f t="shared" si="29"/>
        <v>0.44170000000000004</v>
      </c>
      <c r="I56" s="13"/>
      <c r="J56" s="98">
        <f t="shared" si="30"/>
        <v>159.26439999999997</v>
      </c>
      <c r="K56" s="9" t="s">
        <v>18</v>
      </c>
      <c r="L56" s="89">
        <f t="shared" si="31"/>
        <v>3.5000000000000003E-2</v>
      </c>
      <c r="M56" s="11" t="s">
        <v>19</v>
      </c>
      <c r="N56" s="74">
        <f t="shared" si="32"/>
        <v>5.5742539999999989</v>
      </c>
      <c r="O56" s="74"/>
    </row>
    <row r="57" spans="2:16" s="18" customFormat="1" ht="15.75">
      <c r="B57" s="7">
        <v>7</v>
      </c>
      <c r="C57" s="21">
        <f>2.56+8.27+6.73+0.6+0.32+1.28+1+1.2+1.7</f>
        <v>23.660000000000004</v>
      </c>
      <c r="D57" s="8">
        <f t="shared" si="28"/>
        <v>36.28</v>
      </c>
      <c r="E57" s="9" t="s">
        <v>18</v>
      </c>
      <c r="F57" s="10">
        <v>3.5000000000000003E-2</v>
      </c>
      <c r="G57" s="11" t="s">
        <v>19</v>
      </c>
      <c r="H57" s="12">
        <f t="shared" si="29"/>
        <v>1.2698000000000003</v>
      </c>
      <c r="I57" s="13"/>
      <c r="J57" s="98">
        <f t="shared" si="30"/>
        <v>1316.2384000000002</v>
      </c>
      <c r="K57" s="9" t="s">
        <v>18</v>
      </c>
      <c r="L57" s="89">
        <f t="shared" si="31"/>
        <v>3.5000000000000003E-2</v>
      </c>
      <c r="M57" s="11" t="s">
        <v>19</v>
      </c>
      <c r="N57" s="74">
        <f t="shared" si="32"/>
        <v>46.06834400000001</v>
      </c>
      <c r="O57" s="74"/>
    </row>
    <row r="58" spans="2:16" s="18" customFormat="1" ht="15.75">
      <c r="B58" s="7" t="s">
        <v>0</v>
      </c>
      <c r="C58" s="77">
        <f>SUM(C51:C57)</f>
        <v>36.28</v>
      </c>
      <c r="D58" s="7"/>
      <c r="E58" s="7"/>
      <c r="F58" s="17">
        <f>SUM(F51:F57)</f>
        <v>0.38500000000000012</v>
      </c>
      <c r="G58" s="7" t="s">
        <v>0</v>
      </c>
      <c r="H58" s="13">
        <f>SUM(H51:H57)</f>
        <v>3.3544</v>
      </c>
      <c r="I58" s="13"/>
      <c r="J58" s="14"/>
      <c r="K58" s="91"/>
      <c r="L58" s="74"/>
      <c r="M58" s="74"/>
      <c r="N58" s="74">
        <f>SUM(N51:N57)</f>
        <v>61.763576000000008</v>
      </c>
      <c r="O58" s="74"/>
      <c r="P58" s="78"/>
    </row>
    <row r="59" spans="2:16" s="18" customFormat="1" ht="15.75">
      <c r="C59" s="19"/>
      <c r="D59" s="20"/>
      <c r="E59" s="20"/>
      <c r="F59" s="19"/>
      <c r="G59" s="20"/>
      <c r="H59" s="20"/>
      <c r="I59" s="20"/>
      <c r="J59" s="15"/>
      <c r="N59" s="73"/>
    </row>
    <row r="60" spans="2:16" s="18" customFormat="1">
      <c r="C60" s="628" t="s">
        <v>21</v>
      </c>
      <c r="D60" s="628"/>
      <c r="E60" s="634" t="s">
        <v>22</v>
      </c>
      <c r="F60" s="634"/>
      <c r="G60" s="634"/>
      <c r="H60" s="634"/>
      <c r="J60" s="18">
        <f>SUM(N58)</f>
        <v>61.763576000000008</v>
      </c>
      <c r="K60" s="85" t="s">
        <v>18</v>
      </c>
      <c r="L60" s="18">
        <f>L43</f>
        <v>0.12089999999999999</v>
      </c>
      <c r="M60" s="85" t="s">
        <v>18</v>
      </c>
      <c r="N60" s="18">
        <f>365*24</f>
        <v>8760</v>
      </c>
    </row>
    <row r="61" spans="2:16" s="18" customFormat="1">
      <c r="C61" s="72"/>
      <c r="F61" s="72"/>
    </row>
    <row r="62" spans="2:16" s="18" customFormat="1">
      <c r="C62" s="628" t="s">
        <v>21</v>
      </c>
      <c r="D62" s="628"/>
      <c r="E62" s="635">
        <f>(H58*62.915)/100</f>
        <v>2.1104207600000002</v>
      </c>
      <c r="F62" s="635"/>
      <c r="G62" s="635"/>
      <c r="K62" s="645" t="s">
        <v>121</v>
      </c>
      <c r="L62" s="645"/>
      <c r="M62" s="645"/>
      <c r="N62" s="73">
        <f>(J60*L60*N60)/(N64*N64*100)</f>
        <v>290.72362277504004</v>
      </c>
    </row>
    <row r="63" spans="2:16" s="18" customFormat="1">
      <c r="C63" s="72"/>
      <c r="F63" s="72"/>
    </row>
    <row r="64" spans="2:16" s="18" customFormat="1">
      <c r="C64" s="72"/>
      <c r="F64" s="72"/>
      <c r="L64" s="633" t="s">
        <v>120</v>
      </c>
      <c r="M64" s="633"/>
      <c r="N64" s="18">
        <f>N47</f>
        <v>1.5</v>
      </c>
    </row>
    <row r="65" spans="2:11" s="18" customFormat="1">
      <c r="B65" s="633" t="s">
        <v>102</v>
      </c>
      <c r="C65" s="633"/>
      <c r="D65" s="633"/>
      <c r="E65" s="633"/>
      <c r="F65" s="633"/>
      <c r="G65" s="633"/>
    </row>
    <row r="66" spans="2:11" s="18" customFormat="1">
      <c r="C66" s="72"/>
      <c r="F66" s="72"/>
    </row>
    <row r="67" spans="2:11" s="18" customFormat="1">
      <c r="C67" s="72"/>
      <c r="F67" s="72"/>
    </row>
    <row r="68" spans="2:11" s="18" customFormat="1" ht="12.75" customHeight="1">
      <c r="B68" s="631" t="s">
        <v>103</v>
      </c>
      <c r="C68" s="631"/>
      <c r="D68" s="631"/>
      <c r="E68" s="631"/>
      <c r="F68" s="631"/>
      <c r="G68" s="631"/>
      <c r="H68" s="631"/>
      <c r="I68" s="631"/>
      <c r="J68" s="631"/>
      <c r="K68" s="631"/>
    </row>
    <row r="69" spans="2:11" s="18" customFormat="1" ht="27" customHeight="1">
      <c r="B69" s="74">
        <v>1</v>
      </c>
      <c r="C69" s="637" t="s">
        <v>105</v>
      </c>
      <c r="D69" s="637"/>
      <c r="E69" s="637"/>
      <c r="F69" s="637"/>
      <c r="G69" s="637"/>
      <c r="H69" s="637"/>
      <c r="I69" s="638">
        <f>M30</f>
        <v>6007.8022182198802</v>
      </c>
      <c r="J69" s="639"/>
      <c r="K69" s="75" t="s">
        <v>108</v>
      </c>
    </row>
    <row r="70" spans="2:11" s="18" customFormat="1" ht="25.5">
      <c r="B70" s="74">
        <v>2</v>
      </c>
      <c r="C70" s="637" t="s">
        <v>104</v>
      </c>
      <c r="D70" s="637"/>
      <c r="E70" s="637"/>
      <c r="F70" s="637"/>
      <c r="G70" s="637"/>
      <c r="H70" s="637"/>
      <c r="I70" s="638">
        <f>N45</f>
        <v>999.16552603347986</v>
      </c>
      <c r="J70" s="639"/>
      <c r="K70" s="75" t="s">
        <v>108</v>
      </c>
    </row>
    <row r="71" spans="2:11" s="18" customFormat="1" ht="25.5">
      <c r="B71" s="74">
        <v>3</v>
      </c>
      <c r="C71" s="637" t="s">
        <v>106</v>
      </c>
      <c r="D71" s="637"/>
      <c r="E71" s="637"/>
      <c r="F71" s="637"/>
      <c r="G71" s="637"/>
      <c r="H71" s="637"/>
      <c r="I71" s="638">
        <f>N62</f>
        <v>290.72362277504004</v>
      </c>
      <c r="J71" s="639"/>
      <c r="K71" s="75" t="s">
        <v>108</v>
      </c>
    </row>
    <row r="72" spans="2:11" s="18" customFormat="1" ht="25.5">
      <c r="B72" s="74">
        <v>4</v>
      </c>
      <c r="C72" s="637" t="s">
        <v>107</v>
      </c>
      <c r="D72" s="637"/>
      <c r="E72" s="637"/>
      <c r="F72" s="637"/>
      <c r="G72" s="637"/>
      <c r="H72" s="637"/>
      <c r="I72" s="638">
        <f>I69-I70-I71</f>
        <v>4717.9130694113601</v>
      </c>
      <c r="J72" s="639"/>
      <c r="K72" s="75" t="s">
        <v>108</v>
      </c>
    </row>
    <row r="74" spans="2:11">
      <c r="B74" s="4">
        <v>1</v>
      </c>
      <c r="C74" s="640" t="s">
        <v>109</v>
      </c>
      <c r="D74" s="640"/>
      <c r="E74" s="640"/>
      <c r="F74" s="641"/>
      <c r="G74" s="640"/>
    </row>
    <row r="75" spans="2:11">
      <c r="B75" s="4">
        <v>2</v>
      </c>
      <c r="C75" s="640" t="s">
        <v>110</v>
      </c>
      <c r="D75" s="640"/>
      <c r="E75" s="640"/>
      <c r="F75" s="642">
        <f>I72</f>
        <v>4717.9130694113601</v>
      </c>
      <c r="G75" s="642"/>
    </row>
    <row r="76" spans="2:11">
      <c r="B76" s="4">
        <v>3</v>
      </c>
      <c r="C76" s="640" t="s">
        <v>111</v>
      </c>
      <c r="D76" s="640"/>
      <c r="E76" s="640"/>
      <c r="F76" s="642">
        <v>4.2</v>
      </c>
      <c r="G76" s="642"/>
    </row>
    <row r="77" spans="2:11">
      <c r="B77" s="4">
        <v>4</v>
      </c>
      <c r="C77" s="640" t="s">
        <v>112</v>
      </c>
      <c r="D77" s="640"/>
      <c r="E77" s="640"/>
      <c r="F77" s="642">
        <f>F75*F76</f>
        <v>19815.234891527714</v>
      </c>
      <c r="G77" s="642"/>
    </row>
  </sheetData>
  <mergeCells count="61">
    <mergeCell ref="B1:O1"/>
    <mergeCell ref="B2:O2"/>
    <mergeCell ref="B3:O3"/>
    <mergeCell ref="I4:O4"/>
    <mergeCell ref="I5:O5"/>
    <mergeCell ref="B4:H4"/>
    <mergeCell ref="B5:H5"/>
    <mergeCell ref="K62:M62"/>
    <mergeCell ref="L64:M64"/>
    <mergeCell ref="K45:M45"/>
    <mergeCell ref="L47:M47"/>
    <mergeCell ref="B48:O48"/>
    <mergeCell ref="J49:N49"/>
    <mergeCell ref="B49:H49"/>
    <mergeCell ref="K31:N31"/>
    <mergeCell ref="J10:N10"/>
    <mergeCell ref="B9:O9"/>
    <mergeCell ref="B33:O33"/>
    <mergeCell ref="J34:N34"/>
    <mergeCell ref="B34:H34"/>
    <mergeCell ref="E30:G30"/>
    <mergeCell ref="J30:L30"/>
    <mergeCell ref="B31:G31"/>
    <mergeCell ref="C30:D30"/>
    <mergeCell ref="C28:D28"/>
    <mergeCell ref="E28:H28"/>
    <mergeCell ref="C74:E74"/>
    <mergeCell ref="C75:E75"/>
    <mergeCell ref="C76:E76"/>
    <mergeCell ref="C77:E77"/>
    <mergeCell ref="F74:G74"/>
    <mergeCell ref="F75:G75"/>
    <mergeCell ref="F76:G76"/>
    <mergeCell ref="F77:G77"/>
    <mergeCell ref="C69:H69"/>
    <mergeCell ref="C70:H70"/>
    <mergeCell ref="C71:H71"/>
    <mergeCell ref="B68:K68"/>
    <mergeCell ref="C72:H72"/>
    <mergeCell ref="I69:J69"/>
    <mergeCell ref="I70:J70"/>
    <mergeCell ref="I71:J71"/>
    <mergeCell ref="I72:J72"/>
    <mergeCell ref="C43:D43"/>
    <mergeCell ref="E43:H43"/>
    <mergeCell ref="C45:D45"/>
    <mergeCell ref="B46:G46"/>
    <mergeCell ref="C47:F47"/>
    <mergeCell ref="E45:G45"/>
    <mergeCell ref="B65:G65"/>
    <mergeCell ref="C60:D60"/>
    <mergeCell ref="E60:H60"/>
    <mergeCell ref="C62:D62"/>
    <mergeCell ref="E62:G62"/>
    <mergeCell ref="B6:C6"/>
    <mergeCell ref="D6:I6"/>
    <mergeCell ref="B7:C7"/>
    <mergeCell ref="B10:H10"/>
    <mergeCell ref="J27:M27"/>
    <mergeCell ref="B8:O8"/>
    <mergeCell ref="D7:J7"/>
  </mergeCells>
  <pageMargins left="0.25" right="0" top="0" bottom="0"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dimension ref="A1:O7"/>
  <sheetViews>
    <sheetView topLeftCell="B7" workbookViewId="0">
      <selection activeCell="H30" sqref="H30"/>
    </sheetView>
  </sheetViews>
  <sheetFormatPr defaultRowHeight="12.75"/>
  <sheetData>
    <row r="1" spans="1:15">
      <c r="A1" s="654" t="s">
        <v>114</v>
      </c>
      <c r="B1" s="654"/>
      <c r="C1" s="654"/>
      <c r="D1" s="654"/>
      <c r="E1" s="654"/>
      <c r="F1" s="654"/>
      <c r="G1" s="654"/>
      <c r="H1" s="654"/>
      <c r="I1" s="654"/>
      <c r="J1" s="654"/>
      <c r="K1" s="654"/>
      <c r="L1" s="654"/>
      <c r="M1" s="654"/>
      <c r="N1" s="654"/>
      <c r="O1" s="654"/>
    </row>
    <row r="2" spans="1:15">
      <c r="A2" s="654"/>
      <c r="B2" s="654"/>
      <c r="C2" s="654"/>
      <c r="D2" s="654"/>
      <c r="E2" s="654"/>
      <c r="F2" s="654"/>
      <c r="G2" s="654"/>
      <c r="H2" s="654"/>
      <c r="I2" s="654"/>
      <c r="J2" s="654"/>
      <c r="K2" s="654"/>
      <c r="L2" s="654"/>
      <c r="M2" s="654"/>
      <c r="N2" s="654"/>
      <c r="O2" s="654"/>
    </row>
    <row r="4" spans="1:15">
      <c r="B4" s="619" t="s">
        <v>1</v>
      </c>
      <c r="C4" s="619"/>
      <c r="D4" s="619"/>
      <c r="E4" s="619"/>
      <c r="F4" s="619"/>
      <c r="G4" s="619"/>
    </row>
    <row r="5" spans="1:15">
      <c r="B5" s="1"/>
      <c r="C5" s="619" t="s">
        <v>2</v>
      </c>
      <c r="D5" s="619"/>
      <c r="E5" s="619"/>
      <c r="F5" s="619"/>
      <c r="G5" s="619"/>
    </row>
    <row r="6" spans="1:15" ht="18">
      <c r="B6" s="2"/>
      <c r="C6" s="619" t="s">
        <v>115</v>
      </c>
      <c r="D6" s="619"/>
      <c r="E6" s="619"/>
      <c r="F6" s="619"/>
      <c r="G6" s="619"/>
    </row>
    <row r="7" spans="1:15" ht="14.25">
      <c r="B7" s="3"/>
      <c r="C7" s="619" t="s">
        <v>113</v>
      </c>
      <c r="D7" s="619"/>
      <c r="E7" s="619"/>
      <c r="F7" s="619"/>
      <c r="G7" s="619"/>
    </row>
  </sheetData>
  <mergeCells count="5">
    <mergeCell ref="C7:G7"/>
    <mergeCell ref="A1:O2"/>
    <mergeCell ref="B4:G4"/>
    <mergeCell ref="C5:G5"/>
    <mergeCell ref="C6:G6"/>
  </mergeCells>
  <pageMargins left="0.7" right="0.7"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dimension ref="A1"/>
  <sheetViews>
    <sheetView workbookViewId="0">
      <selection activeCell="G35" sqref="G35"/>
    </sheetView>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election activeCell="M23" sqref="M23"/>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I320"/>
  <sheetViews>
    <sheetView topLeftCell="A222" workbookViewId="0">
      <selection activeCell="A167" sqref="A167:I231"/>
    </sheetView>
  </sheetViews>
  <sheetFormatPr defaultColWidth="9.140625" defaultRowHeight="12.75"/>
  <cols>
    <col min="1" max="1" width="4.85546875" style="22" customWidth="1"/>
    <col min="2" max="2" width="42.28515625" style="22" bestFit="1" customWidth="1"/>
    <col min="3" max="3" width="9.7109375" style="22" customWidth="1"/>
    <col min="4" max="4" width="7.85546875" style="23" bestFit="1" customWidth="1"/>
    <col min="5" max="5" width="11.28515625" style="22" hidden="1" customWidth="1"/>
    <col min="6" max="6" width="12" style="22" customWidth="1"/>
    <col min="7" max="7" width="13.85546875" style="22" customWidth="1"/>
    <col min="8" max="8" width="10.140625" style="22" customWidth="1"/>
    <col min="9" max="9" width="9.5703125" style="22" bestFit="1" customWidth="1"/>
    <col min="10"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174</v>
      </c>
      <c r="B4" s="560"/>
      <c r="C4" s="560"/>
      <c r="D4" s="560"/>
      <c r="E4" s="560"/>
      <c r="F4" s="560"/>
      <c r="G4" s="560"/>
      <c r="H4" s="561"/>
    </row>
    <row r="5" spans="1:191" s="23" customFormat="1" ht="15" customHeight="1">
      <c r="A5" s="24" t="s">
        <v>24</v>
      </c>
      <c r="B5" s="25"/>
      <c r="C5" s="197"/>
      <c r="D5" s="197"/>
      <c r="E5" s="197"/>
      <c r="F5" s="197"/>
      <c r="G5" s="581"/>
      <c r="H5" s="582"/>
    </row>
    <row r="6" spans="1:191" s="26" customFormat="1" ht="11.25" customHeight="1">
      <c r="A6" s="118">
        <f>C6*F6*H6</f>
        <v>1.155</v>
      </c>
      <c r="B6" s="195" t="s">
        <v>25</v>
      </c>
      <c r="C6" s="156">
        <v>3.5000000000000003E-2</v>
      </c>
      <c r="D6" s="583" t="s">
        <v>26</v>
      </c>
      <c r="E6" s="583"/>
      <c r="F6" s="156">
        <v>11</v>
      </c>
      <c r="G6" s="195" t="s">
        <v>27</v>
      </c>
      <c r="H6" s="157">
        <v>3</v>
      </c>
      <c r="I6" s="121"/>
      <c r="J6" s="196"/>
      <c r="K6" s="120"/>
      <c r="L6" s="196"/>
      <c r="M6" s="120"/>
      <c r="N6" s="196"/>
      <c r="O6" s="120"/>
      <c r="P6" s="121"/>
      <c r="Q6" s="196"/>
      <c r="R6" s="120"/>
      <c r="S6" s="585"/>
      <c r="T6" s="585"/>
      <c r="U6" s="120"/>
      <c r="V6" s="196"/>
      <c r="W6" s="120"/>
      <c r="X6" s="121"/>
      <c r="Y6" s="196"/>
      <c r="Z6" s="120"/>
      <c r="AA6" s="585"/>
      <c r="AB6" s="585"/>
      <c r="AC6" s="120"/>
      <c r="AD6" s="196"/>
      <c r="AE6" s="120"/>
      <c r="AF6" s="121"/>
      <c r="AG6" s="196"/>
      <c r="AH6" s="120"/>
      <c r="AI6" s="585"/>
      <c r="AJ6" s="585"/>
      <c r="AK6" s="120"/>
      <c r="AL6" s="196"/>
      <c r="AM6" s="120"/>
      <c r="AN6" s="121"/>
      <c r="AO6" s="196"/>
      <c r="AP6" s="120"/>
      <c r="AQ6" s="585"/>
      <c r="AR6" s="585"/>
      <c r="AS6" s="120"/>
      <c r="AT6" s="196"/>
      <c r="AU6" s="120"/>
      <c r="AV6" s="121"/>
      <c r="AW6" s="196"/>
      <c r="AX6" s="120"/>
      <c r="AY6" s="585"/>
      <c r="AZ6" s="585"/>
      <c r="BA6" s="120"/>
      <c r="BB6" s="196"/>
      <c r="BC6" s="120"/>
      <c r="BD6" s="121"/>
      <c r="BE6" s="196"/>
      <c r="BF6" s="120"/>
      <c r="BG6" s="585"/>
      <c r="BH6" s="585"/>
      <c r="BI6" s="120"/>
      <c r="BJ6" s="196"/>
      <c r="BK6" s="120"/>
      <c r="BL6" s="121"/>
      <c r="BM6" s="196"/>
      <c r="BN6" s="120"/>
      <c r="BO6" s="585"/>
      <c r="BP6" s="585"/>
      <c r="BQ6" s="120"/>
      <c r="BR6" s="196"/>
      <c r="BS6" s="120"/>
      <c r="BT6" s="121"/>
      <c r="BU6" s="196"/>
      <c r="BV6" s="120"/>
      <c r="BW6" s="585"/>
      <c r="BX6" s="585"/>
      <c r="BY6" s="120"/>
      <c r="BZ6" s="196"/>
      <c r="CA6" s="120"/>
      <c r="CB6" s="121"/>
      <c r="CC6" s="196"/>
      <c r="CD6" s="120"/>
      <c r="CE6" s="585"/>
      <c r="CF6" s="585"/>
      <c r="CG6" s="120"/>
      <c r="CH6" s="196"/>
      <c r="CI6" s="120"/>
      <c r="CJ6" s="121"/>
      <c r="CK6" s="196"/>
      <c r="CL6" s="120"/>
      <c r="CM6" s="585"/>
      <c r="CN6" s="585"/>
      <c r="CO6" s="120"/>
      <c r="CP6" s="196"/>
      <c r="CQ6" s="120"/>
      <c r="CR6" s="121"/>
      <c r="CS6" s="196"/>
      <c r="CT6" s="120"/>
      <c r="CU6" s="585"/>
      <c r="CV6" s="585"/>
      <c r="CW6" s="120"/>
      <c r="CX6" s="196"/>
      <c r="CY6" s="120"/>
      <c r="CZ6" s="121"/>
      <c r="DA6" s="196"/>
      <c r="DB6" s="120"/>
      <c r="DC6" s="585"/>
      <c r="DD6" s="585"/>
      <c r="DE6" s="120"/>
      <c r="DF6" s="196"/>
      <c r="DG6" s="120"/>
      <c r="DH6" s="121"/>
      <c r="DI6" s="196"/>
      <c r="DJ6" s="120"/>
      <c r="DK6" s="585"/>
      <c r="DL6" s="585"/>
      <c r="DM6" s="120"/>
      <c r="DN6" s="196"/>
      <c r="DO6" s="120"/>
      <c r="DP6" s="121"/>
      <c r="DQ6" s="196"/>
      <c r="DR6" s="120"/>
      <c r="DS6" s="585"/>
      <c r="DT6" s="585"/>
      <c r="DU6" s="120"/>
      <c r="DV6" s="196"/>
      <c r="DW6" s="120"/>
      <c r="DX6" s="121"/>
      <c r="DY6" s="196"/>
      <c r="DZ6" s="120"/>
      <c r="EA6" s="585"/>
      <c r="EB6" s="585"/>
      <c r="EC6" s="120"/>
      <c r="ED6" s="196"/>
      <c r="EE6" s="120"/>
      <c r="EF6" s="121"/>
      <c r="EG6" s="196"/>
      <c r="EH6" s="120"/>
      <c r="EI6" s="585"/>
      <c r="EJ6" s="585"/>
      <c r="EK6" s="120"/>
      <c r="EL6" s="196"/>
      <c r="EM6" s="120"/>
      <c r="EN6" s="121"/>
      <c r="EO6" s="196"/>
      <c r="EP6" s="120"/>
      <c r="EQ6" s="585"/>
      <c r="ER6" s="585"/>
      <c r="ES6" s="120"/>
      <c r="ET6" s="196"/>
      <c r="EU6" s="120"/>
      <c r="EV6" s="121"/>
      <c r="EW6" s="196"/>
      <c r="EX6" s="120"/>
      <c r="EY6" s="585"/>
      <c r="EZ6" s="585"/>
      <c r="FA6" s="120"/>
      <c r="FB6" s="196"/>
      <c r="FC6" s="120"/>
      <c r="FD6" s="121"/>
      <c r="FE6" s="196"/>
      <c r="FF6" s="120"/>
      <c r="FG6" s="585"/>
      <c r="FH6" s="585"/>
      <c r="FI6" s="120"/>
      <c r="FJ6" s="196"/>
      <c r="FK6" s="120"/>
      <c r="FL6" s="121"/>
      <c r="FM6" s="196"/>
      <c r="FN6" s="120"/>
      <c r="FO6" s="585"/>
      <c r="FP6" s="585"/>
      <c r="FQ6" s="120"/>
      <c r="FR6" s="196"/>
      <c r="FS6" s="120"/>
      <c r="FT6" s="121"/>
      <c r="FU6" s="196"/>
      <c r="FV6" s="120"/>
      <c r="FW6" s="585"/>
      <c r="FX6" s="585"/>
      <c r="FY6" s="120"/>
      <c r="FZ6" s="196"/>
      <c r="GA6" s="120"/>
      <c r="GB6" s="121"/>
      <c r="GC6" s="196"/>
      <c r="GD6" s="120"/>
      <c r="GE6" s="585"/>
      <c r="GF6" s="585"/>
      <c r="GG6" s="120"/>
      <c r="GH6" s="196"/>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193" t="s">
        <v>32</v>
      </c>
      <c r="H8" s="194"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3</v>
      </c>
      <c r="E11" s="124">
        <v>6258</v>
      </c>
      <c r="F11" s="122">
        <f t="shared" ref="F11:F31" si="1">E11*D11</f>
        <v>18774</v>
      </c>
      <c r="G11" s="124">
        <v>1166</v>
      </c>
      <c r="H11" s="160">
        <f t="shared" si="0"/>
        <v>3498</v>
      </c>
    </row>
    <row r="12" spans="1:191" s="23" customFormat="1" ht="15.75">
      <c r="A12" s="159">
        <v>4</v>
      </c>
      <c r="B12" s="30" t="s">
        <v>39</v>
      </c>
      <c r="C12" s="31" t="s">
        <v>38</v>
      </c>
      <c r="D12" s="117">
        <v>7</v>
      </c>
      <c r="E12" s="124">
        <v>3689</v>
      </c>
      <c r="F12" s="122">
        <f t="shared" si="1"/>
        <v>25823</v>
      </c>
      <c r="G12" s="124">
        <v>1166</v>
      </c>
      <c r="H12" s="160">
        <f t="shared" si="0"/>
        <v>8162</v>
      </c>
    </row>
    <row r="13" spans="1:191" s="23" customFormat="1" ht="15.75">
      <c r="A13" s="159">
        <v>5</v>
      </c>
      <c r="B13" s="30" t="s">
        <v>41</v>
      </c>
      <c r="C13" s="117" t="s">
        <v>36</v>
      </c>
      <c r="D13" s="117">
        <v>2</v>
      </c>
      <c r="E13" s="32">
        <v>858</v>
      </c>
      <c r="F13" s="122">
        <f t="shared" si="1"/>
        <v>1716</v>
      </c>
      <c r="G13" s="124">
        <v>231</v>
      </c>
      <c r="H13" s="160">
        <f t="shared" si="0"/>
        <v>462</v>
      </c>
    </row>
    <row r="14" spans="1:191" s="23" customFormat="1" ht="33.75" customHeight="1">
      <c r="A14" s="159">
        <v>6</v>
      </c>
      <c r="B14" s="134" t="s">
        <v>144</v>
      </c>
      <c r="C14" s="117" t="s">
        <v>36</v>
      </c>
      <c r="D14" s="117">
        <v>13</v>
      </c>
      <c r="E14" s="32">
        <v>444</v>
      </c>
      <c r="F14" s="28">
        <f t="shared" si="1"/>
        <v>5772</v>
      </c>
      <c r="G14" s="124">
        <v>106</v>
      </c>
      <c r="H14" s="161">
        <f t="shared" si="0"/>
        <v>1378</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0</v>
      </c>
      <c r="E16" s="32">
        <v>272</v>
      </c>
      <c r="F16" s="28">
        <f t="shared" si="1"/>
        <v>0</v>
      </c>
      <c r="G16" s="135">
        <v>106</v>
      </c>
      <c r="H16" s="161">
        <f>G16*D16</f>
        <v>0</v>
      </c>
    </row>
    <row r="17" spans="1:8" s="23" customFormat="1" ht="15.75">
      <c r="A17" s="159">
        <v>9</v>
      </c>
      <c r="B17" s="30" t="s">
        <v>135</v>
      </c>
      <c r="C17" s="31" t="s">
        <v>38</v>
      </c>
      <c r="D17" s="117">
        <v>21</v>
      </c>
      <c r="E17" s="124">
        <v>164</v>
      </c>
      <c r="F17" s="122">
        <f t="shared" si="1"/>
        <v>3444</v>
      </c>
      <c r="G17" s="135">
        <v>0</v>
      </c>
      <c r="H17" s="160">
        <f t="shared" si="0"/>
        <v>0</v>
      </c>
    </row>
    <row r="18" spans="1:8" s="23" customFormat="1" ht="15.75">
      <c r="A18" s="159">
        <v>10</v>
      </c>
      <c r="B18" s="30" t="s">
        <v>136</v>
      </c>
      <c r="C18" s="31" t="s">
        <v>38</v>
      </c>
      <c r="D18" s="117">
        <v>30</v>
      </c>
      <c r="E18" s="124">
        <v>180</v>
      </c>
      <c r="F18" s="122">
        <f t="shared" si="1"/>
        <v>5400</v>
      </c>
      <c r="G18" s="135">
        <v>0</v>
      </c>
      <c r="H18" s="160">
        <f t="shared" si="0"/>
        <v>0</v>
      </c>
    </row>
    <row r="19" spans="1:8" s="23" customFormat="1" ht="15.75">
      <c r="A19" s="159">
        <v>11</v>
      </c>
      <c r="B19" s="30" t="s">
        <v>44</v>
      </c>
      <c r="C19" s="117" t="s">
        <v>38</v>
      </c>
      <c r="D19" s="117">
        <v>12</v>
      </c>
      <c r="E19" s="124">
        <v>16</v>
      </c>
      <c r="F19" s="122">
        <f t="shared" si="1"/>
        <v>192</v>
      </c>
      <c r="G19" s="124">
        <v>0</v>
      </c>
      <c r="H19" s="160">
        <f>G19*D19</f>
        <v>0</v>
      </c>
    </row>
    <row r="20" spans="1:8" s="23" customFormat="1" ht="15.75">
      <c r="A20" s="159">
        <v>12</v>
      </c>
      <c r="B20" s="30" t="s">
        <v>45</v>
      </c>
      <c r="C20" s="117" t="s">
        <v>38</v>
      </c>
      <c r="D20" s="117">
        <v>14</v>
      </c>
      <c r="E20" s="124">
        <v>48</v>
      </c>
      <c r="F20" s="122">
        <f t="shared" si="1"/>
        <v>672</v>
      </c>
      <c r="G20" s="124">
        <v>0</v>
      </c>
      <c r="H20" s="160">
        <f>G20*D20</f>
        <v>0</v>
      </c>
    </row>
    <row r="21" spans="1:8" s="23" customFormat="1" ht="15.75">
      <c r="A21" s="159">
        <v>13</v>
      </c>
      <c r="B21" s="30" t="s">
        <v>46</v>
      </c>
      <c r="C21" s="31" t="s">
        <v>47</v>
      </c>
      <c r="D21" s="203">
        <v>1.1719999999999999</v>
      </c>
      <c r="E21" s="124">
        <v>36497</v>
      </c>
      <c r="F21" s="122">
        <f t="shared" si="1"/>
        <v>42774.483999999997</v>
      </c>
      <c r="G21" s="124">
        <v>2869</v>
      </c>
      <c r="H21" s="160">
        <f t="shared" si="0"/>
        <v>3362.4679999999998</v>
      </c>
    </row>
    <row r="22" spans="1:8" s="23" customFormat="1" ht="15.75">
      <c r="A22" s="159">
        <v>14</v>
      </c>
      <c r="B22" s="30" t="s">
        <v>48</v>
      </c>
      <c r="C22" s="31"/>
      <c r="D22" s="117"/>
      <c r="E22" s="124"/>
      <c r="F22" s="122">
        <f>F21*3%</f>
        <v>1283.2345199999997</v>
      </c>
      <c r="G22" s="124"/>
      <c r="H22" s="160">
        <f t="shared" si="0"/>
        <v>0</v>
      </c>
    </row>
    <row r="23" spans="1:8" s="23" customFormat="1" ht="15.75">
      <c r="A23" s="159">
        <v>15</v>
      </c>
      <c r="B23" s="30" t="s">
        <v>49</v>
      </c>
      <c r="C23" s="117" t="s">
        <v>36</v>
      </c>
      <c r="D23" s="117">
        <v>7</v>
      </c>
      <c r="E23" s="32">
        <v>830</v>
      </c>
      <c r="F23" s="122">
        <f t="shared" si="1"/>
        <v>5810</v>
      </c>
      <c r="G23" s="124">
        <v>390</v>
      </c>
      <c r="H23" s="160">
        <f t="shared" si="0"/>
        <v>2730</v>
      </c>
    </row>
    <row r="24" spans="1:8" s="23" customFormat="1" ht="15.75">
      <c r="A24" s="159">
        <v>16</v>
      </c>
      <c r="B24" s="30" t="s">
        <v>50</v>
      </c>
      <c r="C24" s="31" t="s">
        <v>38</v>
      </c>
      <c r="D24" s="204">
        <v>10</v>
      </c>
      <c r="E24" s="124">
        <v>165</v>
      </c>
      <c r="F24" s="122">
        <f t="shared" si="1"/>
        <v>1650</v>
      </c>
      <c r="G24" s="124">
        <v>61</v>
      </c>
      <c r="H24" s="160">
        <f t="shared" si="0"/>
        <v>610</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0.315</v>
      </c>
      <c r="E27" s="124">
        <v>0</v>
      </c>
      <c r="F27" s="122">
        <f t="shared" si="1"/>
        <v>0</v>
      </c>
      <c r="G27" s="124">
        <v>3375</v>
      </c>
      <c r="H27" s="160">
        <f t="shared" si="0"/>
        <v>1063.125</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v>10</v>
      </c>
      <c r="E29" s="124">
        <v>0</v>
      </c>
      <c r="F29" s="122">
        <f t="shared" si="1"/>
        <v>0</v>
      </c>
      <c r="G29" s="124">
        <v>92</v>
      </c>
      <c r="H29" s="160">
        <f>D29*G29*1.9</f>
        <v>1748</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1.1200000000000001</v>
      </c>
      <c r="E31" s="124">
        <v>0</v>
      </c>
      <c r="F31" s="122">
        <f t="shared" si="1"/>
        <v>0</v>
      </c>
      <c r="G31" s="124">
        <v>1894</v>
      </c>
      <c r="H31" s="160">
        <f>D31*G31*1.9</f>
        <v>4030.4320000000002</v>
      </c>
    </row>
    <row r="32" spans="1:8" s="23" customFormat="1" ht="15.75">
      <c r="A32" s="159">
        <v>24</v>
      </c>
      <c r="B32" s="30" t="s">
        <v>59</v>
      </c>
      <c r="C32" s="30"/>
      <c r="D32" s="31"/>
      <c r="E32" s="32"/>
      <c r="F32" s="29">
        <v>1</v>
      </c>
      <c r="G32" s="32"/>
      <c r="H32" s="161">
        <f>H33-SUM(H9:H31)</f>
        <v>90.974999999998545</v>
      </c>
    </row>
    <row r="33" spans="1:8" s="41" customFormat="1" ht="15.75">
      <c r="A33" s="162"/>
      <c r="B33" s="37" t="s">
        <v>60</v>
      </c>
      <c r="C33" s="36"/>
      <c r="D33" s="38"/>
      <c r="E33" s="39"/>
      <c r="F33" s="40">
        <f>ROUND(SUM(F9:F31)+49,-2)</f>
        <v>118200</v>
      </c>
      <c r="G33" s="40"/>
      <c r="H33" s="163">
        <f>ROUND(SUM(H9:H31)+49,-2)</f>
        <v>27600</v>
      </c>
    </row>
    <row r="34" spans="1:8" s="41" customFormat="1" ht="15.75">
      <c r="A34" s="164">
        <v>25</v>
      </c>
      <c r="B34" s="562" t="s">
        <v>61</v>
      </c>
      <c r="C34" s="562"/>
      <c r="D34" s="562"/>
      <c r="E34" s="562"/>
      <c r="F34" s="42">
        <f>H33</f>
        <v>27600</v>
      </c>
      <c r="G34" s="30"/>
      <c r="H34" s="165"/>
    </row>
    <row r="35" spans="1:8" s="41" customFormat="1" ht="15.75">
      <c r="A35" s="164"/>
      <c r="B35" s="562" t="s">
        <v>142</v>
      </c>
      <c r="C35" s="562"/>
      <c r="D35" s="562"/>
      <c r="E35" s="562"/>
      <c r="F35" s="42">
        <f>F34*45%</f>
        <v>12420</v>
      </c>
      <c r="G35" s="30"/>
      <c r="H35" s="165"/>
    </row>
    <row r="36" spans="1:8" s="41" customFormat="1" ht="15.75">
      <c r="A36" s="164">
        <v>26</v>
      </c>
      <c r="B36" s="538" t="s">
        <v>145</v>
      </c>
      <c r="C36" s="539"/>
      <c r="D36" s="539"/>
      <c r="E36" s="540"/>
      <c r="F36" s="42">
        <f>18%*(F34+F35)</f>
        <v>7203.5999999999995</v>
      </c>
      <c r="G36" s="30"/>
      <c r="H36" s="165"/>
    </row>
    <row r="37" spans="1:8" s="41" customFormat="1" ht="15.75">
      <c r="A37" s="164">
        <v>27</v>
      </c>
      <c r="B37" s="541" t="s">
        <v>140</v>
      </c>
      <c r="C37" s="542"/>
      <c r="D37" s="542"/>
      <c r="E37" s="543"/>
      <c r="F37" s="42">
        <f>2%*F33</f>
        <v>2364</v>
      </c>
      <c r="G37" s="30"/>
      <c r="H37" s="165"/>
    </row>
    <row r="38" spans="1:8" s="41" customFormat="1" ht="15.75">
      <c r="A38" s="164">
        <v>28</v>
      </c>
      <c r="B38" s="541" t="s">
        <v>150</v>
      </c>
      <c r="C38" s="542"/>
      <c r="D38" s="542"/>
      <c r="E38" s="543"/>
      <c r="F38" s="42">
        <f>16.25%*(F34+F35)</f>
        <v>6503.25</v>
      </c>
      <c r="G38" s="30"/>
      <c r="H38" s="165"/>
    </row>
    <row r="39" spans="1:8" s="41" customFormat="1" ht="15.75">
      <c r="A39" s="164">
        <v>29</v>
      </c>
      <c r="B39" s="544" t="s">
        <v>62</v>
      </c>
      <c r="C39" s="544"/>
      <c r="D39" s="544"/>
      <c r="E39" s="544"/>
      <c r="F39" s="42">
        <f>SUM(F33:F35)*2%</f>
        <v>3164.4</v>
      </c>
      <c r="G39" s="43"/>
      <c r="H39" s="166"/>
    </row>
    <row r="40" spans="1:8" s="41" customFormat="1" ht="15.75">
      <c r="A40" s="164">
        <v>30</v>
      </c>
      <c r="B40" s="544" t="s">
        <v>99</v>
      </c>
      <c r="C40" s="544"/>
      <c r="D40" s="544"/>
      <c r="E40" s="544"/>
      <c r="F40" s="42">
        <f>SUM(F34:F35)*20%</f>
        <v>8004</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186459.25</v>
      </c>
      <c r="G44" s="579"/>
      <c r="H44" s="580"/>
    </row>
    <row r="45" spans="1:8" s="23" customFormat="1" ht="15.75">
      <c r="A45" s="45" t="s">
        <v>100</v>
      </c>
      <c r="B45" s="46"/>
      <c r="C45" s="47"/>
      <c r="D45" s="197"/>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197"/>
      <c r="E47" s="47"/>
      <c r="F47" s="550"/>
      <c r="G47" s="550"/>
      <c r="H47" s="551"/>
    </row>
    <row r="48" spans="1:8" s="23" customFormat="1" ht="15.75">
      <c r="A48" s="49"/>
      <c r="B48" s="47"/>
      <c r="C48" s="47"/>
      <c r="D48" s="197"/>
      <c r="E48" s="47"/>
      <c r="F48" s="550"/>
      <c r="G48" s="550"/>
      <c r="H48" s="551"/>
    </row>
    <row r="49" spans="1:8" s="23" customFormat="1" ht="15.75">
      <c r="A49" s="49"/>
      <c r="B49" s="47"/>
      <c r="C49" s="47"/>
      <c r="D49" s="197"/>
      <c r="E49" s="47"/>
      <c r="F49" s="191"/>
      <c r="G49" s="191"/>
      <c r="H49" s="192"/>
    </row>
    <row r="50" spans="1:8" s="23" customFormat="1" ht="15.75">
      <c r="A50" s="49"/>
      <c r="B50" s="47"/>
      <c r="C50" s="47"/>
      <c r="D50" s="197"/>
      <c r="E50" s="47"/>
      <c r="F50" s="191"/>
      <c r="G50" s="191"/>
      <c r="H50" s="192"/>
    </row>
    <row r="51" spans="1:8" s="23" customFormat="1" ht="10.5" customHeight="1" thickBot="1">
      <c r="A51" s="49"/>
      <c r="B51" s="47"/>
      <c r="C51" s="47"/>
      <c r="D51" s="197"/>
      <c r="E51" s="47"/>
      <c r="F51" s="191"/>
      <c r="G51" s="191"/>
      <c r="H51" s="192"/>
    </row>
    <row r="52" spans="1:8" s="23" customFormat="1" ht="16.5" hidden="1" thickBot="1">
      <c r="A52" s="49"/>
      <c r="B52" s="47"/>
      <c r="C52" s="47"/>
      <c r="D52" s="197"/>
      <c r="E52" s="47"/>
      <c r="F52" s="191"/>
      <c r="G52" s="191"/>
      <c r="H52" s="192"/>
    </row>
    <row r="53" spans="1:8" s="23" customFormat="1" ht="16.5" hidden="1" thickBot="1">
      <c r="A53" s="49"/>
      <c r="B53" s="47"/>
      <c r="C53" s="47"/>
      <c r="D53" s="197"/>
      <c r="E53" s="47"/>
      <c r="F53" s="191"/>
      <c r="G53" s="191"/>
      <c r="H53" s="192"/>
    </row>
    <row r="54" spans="1:8" s="23" customFormat="1" ht="16.5" hidden="1" thickBot="1">
      <c r="A54" s="49"/>
      <c r="B54" s="47"/>
      <c r="C54" s="47"/>
      <c r="D54" s="197"/>
      <c r="E54" s="47"/>
      <c r="F54" s="191"/>
      <c r="G54" s="191"/>
      <c r="H54" s="192"/>
    </row>
    <row r="55" spans="1:8" s="23" customFormat="1" ht="16.5" hidden="1" thickBot="1">
      <c r="A55" s="167"/>
      <c r="B55" s="168"/>
      <c r="C55" s="168"/>
      <c r="D55" s="169"/>
      <c r="E55" s="168"/>
      <c r="F55" s="170"/>
      <c r="G55" s="170"/>
      <c r="H55" s="171"/>
    </row>
    <row r="56" spans="1:8" s="23" customFormat="1" ht="15.75" customHeight="1" thickBot="1">
      <c r="A56" s="101"/>
      <c r="B56" s="101"/>
      <c r="C56" s="101"/>
      <c r="D56" s="52"/>
      <c r="E56" s="101"/>
      <c r="F56" s="200"/>
      <c r="G56" s="200"/>
      <c r="H56" s="200"/>
    </row>
    <row r="57" spans="1:8" s="23" customFormat="1" ht="16.5" hidden="1"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Providing  Additional  </v>
      </c>
      <c r="D60" s="557"/>
      <c r="E60" s="557"/>
      <c r="F60" s="557"/>
      <c r="G60" s="557"/>
      <c r="H60" s="558"/>
    </row>
    <row r="61" spans="1:8" s="23" customFormat="1" ht="16.5" thickBot="1">
      <c r="A61" s="559" t="str">
        <f>A4</f>
        <v>25KVA  DTC toBifurcate The Load On Exicute  the overloaded 25 KVA   Maggula 3 rd DTC ,at Maggula Village  ,coming under   O&amp;M Section Virajpet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193" t="s">
        <v>32</v>
      </c>
      <c r="H64" s="194" t="s">
        <v>33</v>
      </c>
    </row>
    <row r="65" spans="1:8" s="23" customFormat="1" ht="31.5">
      <c r="A65" s="172">
        <v>1</v>
      </c>
      <c r="B65" s="190"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190" t="s">
        <v>180</v>
      </c>
      <c r="C69" s="55" t="s">
        <v>69</v>
      </c>
      <c r="D69" s="205">
        <v>1</v>
      </c>
      <c r="E69" s="56">
        <v>64900</v>
      </c>
      <c r="F69" s="57">
        <f>D69*E69</f>
        <v>64900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190"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15.7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76.05000000000291</v>
      </c>
      <c r="G88" s="29"/>
      <c r="H88" s="161">
        <f>H89-SUM(H65:H87)</f>
        <v>84</v>
      </c>
    </row>
    <row r="89" spans="1:8" s="23" customFormat="1" ht="15.75">
      <c r="A89" s="175"/>
      <c r="B89" s="62" t="s">
        <v>60</v>
      </c>
      <c r="C89" s="63"/>
      <c r="D89" s="61"/>
      <c r="E89" s="64"/>
      <c r="F89" s="65">
        <f>ROUND(SUM(F65:F87)+49,-2)</f>
        <v>130500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2610</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2975.4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165866.875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198"/>
      <c r="B104" s="199"/>
      <c r="C104" s="47"/>
      <c r="D104" s="67"/>
      <c r="E104" s="47"/>
      <c r="F104" s="47"/>
      <c r="G104" s="47"/>
      <c r="H104" s="48"/>
    </row>
    <row r="105" spans="1:8" s="23" customFormat="1" ht="15.75">
      <c r="A105" s="198"/>
      <c r="B105" s="199"/>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5.75">
      <c r="A111" s="555" t="str">
        <f>A3</f>
        <v xml:space="preserve">Estimate </v>
      </c>
      <c r="B111" s="556"/>
      <c r="C111" s="557" t="str">
        <f>C60</f>
        <v xml:space="preserve"> for Providing  Additional  </v>
      </c>
      <c r="D111" s="557"/>
      <c r="E111" s="557"/>
      <c r="F111" s="557"/>
      <c r="G111" s="557"/>
      <c r="H111" s="558"/>
    </row>
    <row r="112" spans="1:8" s="23" customFormat="1" ht="15.75">
      <c r="A112" s="559" t="str">
        <f>A4</f>
        <v>25KVA  DTC toBifurcate The Load On Exicute  the overloaded 25 KVA   Maggula 3 rd DTC ,at Maggula Village  ,coming under   O&amp;M Section Virajpet ,Virajpet Sub Division.</v>
      </c>
      <c r="B112" s="560"/>
      <c r="C112" s="560"/>
      <c r="D112" s="560"/>
      <c r="E112" s="560"/>
      <c r="F112" s="560"/>
      <c r="G112" s="560"/>
      <c r="H112" s="561"/>
    </row>
    <row r="113" spans="1:8" s="23" customFormat="1" ht="15.75">
      <c r="A113" s="24" t="s">
        <v>160</v>
      </c>
      <c r="B113" s="25"/>
      <c r="C113" s="197"/>
      <c r="D113" s="197"/>
      <c r="E113" s="197"/>
      <c r="F113" s="197"/>
      <c r="G113" s="581"/>
      <c r="H113" s="582"/>
    </row>
    <row r="114" spans="1:8" s="23" customFormat="1">
      <c r="A114" s="118">
        <f>C114*F114*H114</f>
        <v>0.14000000000000001</v>
      </c>
      <c r="B114" s="195" t="s">
        <v>25</v>
      </c>
      <c r="C114" s="156">
        <v>3.5000000000000003E-2</v>
      </c>
      <c r="D114" s="583" t="s">
        <v>26</v>
      </c>
      <c r="E114" s="583"/>
      <c r="F114" s="156">
        <v>1</v>
      </c>
      <c r="G114" s="195"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193" t="s">
        <v>32</v>
      </c>
      <c r="H116" s="194" t="s">
        <v>33</v>
      </c>
    </row>
    <row r="117" spans="1:8" s="23" customFormat="1" ht="15.75">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c r="A118" s="159">
        <v>2</v>
      </c>
      <c r="B118" s="30" t="s">
        <v>39</v>
      </c>
      <c r="C118" s="31" t="s">
        <v>38</v>
      </c>
      <c r="D118" s="117">
        <v>0</v>
      </c>
      <c r="E118" s="124">
        <v>3689</v>
      </c>
      <c r="F118" s="122">
        <f t="shared" si="4"/>
        <v>0</v>
      </c>
      <c r="G118" s="124">
        <v>1166</v>
      </c>
      <c r="H118" s="160">
        <f t="shared" si="5"/>
        <v>0</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2</v>
      </c>
      <c r="E122" s="32">
        <v>272</v>
      </c>
      <c r="F122" s="28">
        <f t="shared" si="4"/>
        <v>544</v>
      </c>
      <c r="G122" s="135">
        <v>106</v>
      </c>
      <c r="H122" s="161">
        <f>G122*D122</f>
        <v>212</v>
      </c>
    </row>
    <row r="123" spans="1:8" s="23" customFormat="1" ht="15.75">
      <c r="A123" s="159">
        <v>7</v>
      </c>
      <c r="B123" s="30" t="s">
        <v>44</v>
      </c>
      <c r="C123" s="117" t="s">
        <v>38</v>
      </c>
      <c r="D123" s="117">
        <v>0</v>
      </c>
      <c r="E123" s="124">
        <v>16</v>
      </c>
      <c r="F123" s="122">
        <f t="shared" si="4"/>
        <v>0</v>
      </c>
      <c r="G123" s="124">
        <v>0</v>
      </c>
      <c r="H123" s="160">
        <f>G123*D123</f>
        <v>0</v>
      </c>
    </row>
    <row r="124" spans="1:8" s="23" customFormat="1" ht="15.75">
      <c r="A124" s="159">
        <v>8</v>
      </c>
      <c r="B124" s="30" t="s">
        <v>45</v>
      </c>
      <c r="C124" s="117" t="s">
        <v>38</v>
      </c>
      <c r="D124" s="117">
        <v>8</v>
      </c>
      <c r="E124" s="124">
        <v>48</v>
      </c>
      <c r="F124" s="122">
        <f t="shared" si="4"/>
        <v>384</v>
      </c>
      <c r="G124" s="124">
        <v>0</v>
      </c>
      <c r="H124" s="160">
        <f>G124*D124</f>
        <v>0</v>
      </c>
    </row>
    <row r="125" spans="1:8" s="23" customFormat="1" ht="15.75">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c r="A126" s="159">
        <v>10</v>
      </c>
      <c r="B126" s="30" t="s">
        <v>48</v>
      </c>
      <c r="C126" s="31"/>
      <c r="D126" s="117"/>
      <c r="E126" s="124"/>
      <c r="F126" s="122">
        <f>F125*3%</f>
        <v>91.876176000000001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0</v>
      </c>
      <c r="E134" s="124">
        <v>0</v>
      </c>
      <c r="F134" s="122">
        <f t="shared" si="7"/>
        <v>0</v>
      </c>
      <c r="G134" s="124">
        <v>92</v>
      </c>
      <c r="H134" s="160">
        <f>D134*G134*1.9</f>
        <v>0</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17.584623999999621</v>
      </c>
      <c r="G136" s="32"/>
      <c r="H136" s="161">
        <f>H137-SUM(H117:H135)</f>
        <v>89.021599999999978</v>
      </c>
    </row>
    <row r="137" spans="1:8" s="23" customFormat="1" ht="15.75">
      <c r="A137" s="162"/>
      <c r="B137" s="37" t="s">
        <v>60</v>
      </c>
      <c r="C137" s="36"/>
      <c r="D137" s="38"/>
      <c r="E137" s="39"/>
      <c r="F137" s="40">
        <f>ROUND(SUM(F117:F135)+49,-2)</f>
        <v>4100</v>
      </c>
      <c r="G137" s="40"/>
      <c r="H137" s="163">
        <f>ROUND(SUM(H117:H135)+49,-2)</f>
        <v>600</v>
      </c>
    </row>
    <row r="138" spans="1:8" s="23" customFormat="1" ht="15.75">
      <c r="A138" s="164">
        <v>21</v>
      </c>
      <c r="B138" s="562" t="s">
        <v>61</v>
      </c>
      <c r="C138" s="562"/>
      <c r="D138" s="562"/>
      <c r="E138" s="562"/>
      <c r="F138" s="42">
        <f>H137</f>
        <v>600</v>
      </c>
      <c r="G138" s="30"/>
      <c r="H138" s="165"/>
    </row>
    <row r="139" spans="1:8" s="23" customFormat="1" ht="15.75">
      <c r="A139" s="164"/>
      <c r="B139" s="562" t="s">
        <v>142</v>
      </c>
      <c r="C139" s="562"/>
      <c r="D139" s="562"/>
      <c r="E139" s="562"/>
      <c r="F139" s="42">
        <f>F138*45%</f>
        <v>270</v>
      </c>
      <c r="G139" s="30"/>
      <c r="H139" s="165"/>
    </row>
    <row r="140" spans="1:8" s="23" customFormat="1" ht="15.75">
      <c r="A140" s="164">
        <v>22</v>
      </c>
      <c r="B140" s="538" t="s">
        <v>145</v>
      </c>
      <c r="C140" s="539"/>
      <c r="D140" s="539"/>
      <c r="E140" s="540"/>
      <c r="F140" s="42">
        <f>18%*(F138+F139)</f>
        <v>156.6</v>
      </c>
      <c r="G140" s="30"/>
      <c r="H140" s="165"/>
    </row>
    <row r="141" spans="1:8" s="23" customFormat="1" ht="15.75">
      <c r="A141" s="164">
        <v>23</v>
      </c>
      <c r="B141" s="541" t="s">
        <v>140</v>
      </c>
      <c r="C141" s="542"/>
      <c r="D141" s="542"/>
      <c r="E141" s="543"/>
      <c r="F141" s="42">
        <f>2%*F137</f>
        <v>82</v>
      </c>
      <c r="G141" s="30"/>
      <c r="H141" s="165"/>
    </row>
    <row r="142" spans="1:8" s="23" customFormat="1" ht="15.75">
      <c r="A142" s="164">
        <v>24</v>
      </c>
      <c r="B142" s="541" t="s">
        <v>150</v>
      </c>
      <c r="C142" s="542"/>
      <c r="D142" s="542"/>
      <c r="E142" s="543"/>
      <c r="F142" s="42">
        <f>16.25%*(F138+F139)</f>
        <v>141.375</v>
      </c>
      <c r="G142" s="30"/>
      <c r="H142" s="165"/>
    </row>
    <row r="143" spans="1:8" s="23" customFormat="1" ht="15.75">
      <c r="A143" s="164">
        <v>25</v>
      </c>
      <c r="B143" s="544" t="s">
        <v>62</v>
      </c>
      <c r="C143" s="544"/>
      <c r="D143" s="544"/>
      <c r="E143" s="544"/>
      <c r="F143" s="42">
        <f>SUM(F137:F139)*2%</f>
        <v>99.4</v>
      </c>
      <c r="G143" s="43"/>
      <c r="H143" s="166"/>
    </row>
    <row r="144" spans="1:8" s="23" customFormat="1" ht="15.75">
      <c r="A144" s="164">
        <v>26</v>
      </c>
      <c r="B144" s="544" t="s">
        <v>99</v>
      </c>
      <c r="C144" s="544"/>
      <c r="D144" s="544"/>
      <c r="E144" s="544"/>
      <c r="F144" s="42">
        <f>SUM(F138:F139)*20%</f>
        <v>174</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5823.375</v>
      </c>
      <c r="G148" s="579"/>
      <c r="H148" s="580"/>
    </row>
    <row r="149" spans="1:8" s="23" customFormat="1" ht="15.75">
      <c r="A149" s="45" t="s">
        <v>100</v>
      </c>
      <c r="B149" s="46"/>
      <c r="C149" s="47"/>
      <c r="D149" s="197"/>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197"/>
      <c r="E151" s="47"/>
      <c r="F151" s="550"/>
      <c r="G151" s="550"/>
      <c r="H151" s="551"/>
    </row>
    <row r="152" spans="1:8" s="23" customFormat="1" ht="15.75">
      <c r="A152" s="49"/>
      <c r="B152" s="47"/>
      <c r="C152" s="47"/>
      <c r="D152" s="197"/>
      <c r="E152" s="47"/>
      <c r="F152" s="550"/>
      <c r="G152" s="550"/>
      <c r="H152" s="551"/>
    </row>
    <row r="153" spans="1:8" s="23" customFormat="1" ht="15.75">
      <c r="A153" s="198"/>
      <c r="B153" s="199"/>
      <c r="C153" s="47"/>
      <c r="D153" s="67"/>
      <c r="E153" s="47"/>
      <c r="F153" s="47"/>
      <c r="G153" s="47"/>
      <c r="H153" s="48"/>
    </row>
    <row r="154" spans="1:8" s="23" customFormat="1" ht="15.75">
      <c r="A154" s="198"/>
      <c r="B154" s="199"/>
      <c r="C154" s="47"/>
      <c r="D154" s="67"/>
      <c r="E154" s="47"/>
      <c r="F154" s="47"/>
      <c r="G154" s="47"/>
      <c r="H154" s="48"/>
    </row>
    <row r="155" spans="1:8" s="23" customFormat="1" ht="5.25" customHeight="1" thickBot="1">
      <c r="A155" s="198"/>
      <c r="B155" s="199"/>
      <c r="C155" s="47"/>
      <c r="D155" s="67"/>
      <c r="E155" s="47"/>
      <c r="F155" s="47"/>
      <c r="G155" s="47"/>
      <c r="H155" s="48"/>
    </row>
    <row r="156" spans="1:8" s="23" customFormat="1" ht="16.5" hidden="1" thickBot="1">
      <c r="A156" s="198"/>
      <c r="B156" s="199"/>
      <c r="C156" s="47"/>
      <c r="D156" s="67"/>
      <c r="E156" s="47"/>
      <c r="F156" s="47"/>
      <c r="G156" s="47"/>
      <c r="H156" s="48"/>
    </row>
    <row r="157" spans="1:8" s="23" customFormat="1" ht="6.75" hidden="1" customHeight="1" thickBot="1">
      <c r="A157" s="198"/>
      <c r="B157" s="199"/>
      <c r="C157" s="47"/>
      <c r="D157" s="67"/>
      <c r="E157" s="47"/>
      <c r="F157" s="47"/>
      <c r="G157" s="47"/>
      <c r="H157" s="48"/>
    </row>
    <row r="158" spans="1:8" s="23" customFormat="1" ht="16.5" hidden="1" thickBot="1">
      <c r="A158" s="198"/>
      <c r="B158" s="199"/>
      <c r="C158" s="47"/>
      <c r="D158" s="67"/>
      <c r="E158" s="47"/>
      <c r="F158" s="47"/>
      <c r="G158" s="47"/>
      <c r="H158" s="48"/>
    </row>
    <row r="159" spans="1:8" s="23" customFormat="1" ht="16.5" hidden="1" thickBot="1">
      <c r="A159" s="198"/>
      <c r="B159" s="199"/>
      <c r="C159" s="47"/>
      <c r="D159" s="67"/>
      <c r="E159" s="47"/>
      <c r="F159" s="47"/>
      <c r="G159" s="47"/>
      <c r="H159" s="48"/>
    </row>
    <row r="160" spans="1:8" s="23" customFormat="1" ht="16.5" hidden="1" thickBot="1">
      <c r="A160" s="198"/>
      <c r="B160" s="199"/>
      <c r="C160" s="47"/>
      <c r="D160" s="67"/>
      <c r="E160" s="47"/>
      <c r="F160" s="47"/>
      <c r="G160" s="47"/>
      <c r="H160" s="48"/>
    </row>
    <row r="161" spans="1:8" s="23" customFormat="1" ht="16.5" hidden="1" thickBot="1">
      <c r="A161" s="198"/>
      <c r="B161" s="199"/>
      <c r="C161" s="47"/>
      <c r="D161" s="67"/>
      <c r="E161" s="47"/>
      <c r="F161" s="47"/>
      <c r="G161" s="47"/>
      <c r="H161" s="48"/>
    </row>
    <row r="162" spans="1:8" s="23" customFormat="1" ht="16.5" hidden="1" thickBot="1">
      <c r="A162" s="198"/>
      <c r="B162" s="199"/>
      <c r="C162" s="47"/>
      <c r="D162" s="67"/>
      <c r="E162" s="47"/>
      <c r="F162" s="47"/>
      <c r="G162" s="47"/>
      <c r="H162" s="48"/>
    </row>
    <row r="163" spans="1:8" s="23" customFormat="1" ht="16.5" hidden="1" thickBot="1">
      <c r="A163" s="198"/>
      <c r="B163" s="199"/>
      <c r="C163" s="47"/>
      <c r="D163" s="67"/>
      <c r="E163" s="47"/>
      <c r="F163" s="47"/>
      <c r="G163" s="47"/>
      <c r="H163" s="48"/>
    </row>
    <row r="164" spans="1:8" s="23" customFormat="1" ht="16.5" hidden="1" thickBot="1">
      <c r="A164" s="198"/>
      <c r="B164" s="199"/>
      <c r="C164" s="47"/>
      <c r="D164" s="67"/>
      <c r="E164" s="47"/>
      <c r="F164" s="47"/>
      <c r="G164" s="47"/>
      <c r="H164" s="48"/>
    </row>
    <row r="165" spans="1:8" s="23" customFormat="1" ht="16.5" hidden="1" thickBot="1">
      <c r="A165" s="198"/>
      <c r="B165" s="199"/>
      <c r="C165" s="47"/>
      <c r="D165" s="67"/>
      <c r="E165" s="47"/>
      <c r="F165" s="47"/>
      <c r="G165" s="47"/>
      <c r="H165" s="48"/>
    </row>
    <row r="166" spans="1:8" s="23" customFormat="1" ht="16.5" hidden="1" thickBot="1">
      <c r="A166" s="179"/>
      <c r="B166" s="180"/>
      <c r="C166" s="168"/>
      <c r="D166" s="181"/>
      <c r="E166" s="168"/>
      <c r="F166" s="168"/>
      <c r="G166" s="168"/>
      <c r="H166" s="182"/>
    </row>
    <row r="167" spans="1:8" s="23" customFormat="1" ht="19.5" thickBot="1">
      <c r="A167" s="573" t="s">
        <v>23</v>
      </c>
      <c r="B167" s="574"/>
      <c r="C167" s="574"/>
      <c r="D167" s="574"/>
      <c r="E167" s="574"/>
      <c r="F167" s="574"/>
      <c r="G167" s="574"/>
      <c r="H167" s="575"/>
    </row>
    <row r="168" spans="1:8" s="23" customFormat="1" ht="15.75">
      <c r="A168" s="611"/>
      <c r="B168" s="550"/>
      <c r="C168" s="550"/>
      <c r="D168" s="550"/>
      <c r="E168" s="550"/>
      <c r="F168" s="550"/>
      <c r="G168" s="550"/>
      <c r="H168" s="551"/>
    </row>
    <row r="169" spans="1:8" s="23" customFormat="1" ht="15.75">
      <c r="A169" s="555" t="s">
        <v>177</v>
      </c>
      <c r="B169" s="556"/>
      <c r="C169" s="557" t="s">
        <v>178</v>
      </c>
      <c r="D169" s="557"/>
      <c r="E169" s="557"/>
      <c r="F169" s="557"/>
      <c r="G169" s="557"/>
      <c r="H169" s="558"/>
    </row>
    <row r="170" spans="1:8" s="23" customFormat="1" ht="16.5" thickBot="1">
      <c r="A170" s="559" t="s">
        <v>179</v>
      </c>
      <c r="B170" s="560"/>
      <c r="C170" s="560"/>
      <c r="D170" s="560"/>
      <c r="E170" s="560"/>
      <c r="F170" s="560"/>
      <c r="G170" s="560"/>
      <c r="H170" s="561"/>
    </row>
    <row r="171" spans="1:8" s="23" customFormat="1" ht="15.75">
      <c r="A171" s="50" t="s">
        <v>176</v>
      </c>
      <c r="B171" s="51" t="s">
        <v>181</v>
      </c>
      <c r="C171" s="52"/>
      <c r="D171" s="53"/>
      <c r="E171" s="52"/>
      <c r="F171" s="52"/>
      <c r="G171" s="52"/>
      <c r="H171" s="54"/>
    </row>
    <row r="172" spans="1:8" s="23" customFormat="1" ht="15.75">
      <c r="A172" s="618" t="s">
        <v>28</v>
      </c>
      <c r="B172" s="576" t="s">
        <v>29</v>
      </c>
      <c r="C172" s="576" t="s">
        <v>30</v>
      </c>
      <c r="D172" s="576" t="s">
        <v>31</v>
      </c>
      <c r="E172" s="576" t="s">
        <v>32</v>
      </c>
      <c r="F172" s="576" t="s">
        <v>33</v>
      </c>
      <c r="G172" s="577" t="s">
        <v>34</v>
      </c>
      <c r="H172" s="578"/>
    </row>
    <row r="173" spans="1:8" s="23" customFormat="1" ht="15.75">
      <c r="A173" s="618"/>
      <c r="B173" s="576"/>
      <c r="C173" s="576"/>
      <c r="D173" s="576"/>
      <c r="E173" s="576"/>
      <c r="F173" s="576"/>
      <c r="G173" s="193" t="s">
        <v>32</v>
      </c>
      <c r="H173" s="194" t="s">
        <v>33</v>
      </c>
    </row>
    <row r="174" spans="1:8" s="23" customFormat="1" ht="15.75">
      <c r="A174" s="172">
        <v>1</v>
      </c>
      <c r="B174" s="190" t="s">
        <v>182</v>
      </c>
      <c r="C174" s="55" t="s">
        <v>38</v>
      </c>
      <c r="D174" s="55">
        <v>6</v>
      </c>
      <c r="E174" s="125">
        <v>932</v>
      </c>
      <c r="F174" s="126">
        <f t="shared" ref="F174:F175" si="8">D174*E174</f>
        <v>5592</v>
      </c>
      <c r="G174" s="125">
        <v>932</v>
      </c>
      <c r="H174" s="173">
        <f t="shared" ref="H174:H175" si="9">D174*G174</f>
        <v>5592</v>
      </c>
    </row>
    <row r="175" spans="1:8" s="23" customFormat="1" ht="15.75">
      <c r="A175" s="172">
        <v>2</v>
      </c>
      <c r="B175" s="58" t="s">
        <v>183</v>
      </c>
      <c r="C175" s="55" t="s">
        <v>38</v>
      </c>
      <c r="D175" s="55">
        <v>3</v>
      </c>
      <c r="E175" s="125">
        <v>106</v>
      </c>
      <c r="F175" s="126">
        <f t="shared" si="8"/>
        <v>318</v>
      </c>
      <c r="G175" s="125">
        <v>106</v>
      </c>
      <c r="H175" s="173">
        <f t="shared" si="9"/>
        <v>318</v>
      </c>
    </row>
    <row r="176" spans="1:8" s="23" customFormat="1" ht="15.75">
      <c r="A176" s="172">
        <v>3</v>
      </c>
      <c r="B176" s="58" t="s">
        <v>184</v>
      </c>
      <c r="C176" s="55"/>
      <c r="D176" s="55"/>
      <c r="E176" s="56"/>
      <c r="F176" s="57"/>
      <c r="G176" s="56"/>
      <c r="H176" s="174">
        <v>38</v>
      </c>
    </row>
    <row r="177" spans="1:8" s="189" customFormat="1" ht="15.75" customHeight="1">
      <c r="A177" s="172"/>
      <c r="B177" s="663" t="s">
        <v>0</v>
      </c>
      <c r="C177" s="664"/>
      <c r="D177" s="664"/>
      <c r="E177" s="664"/>
      <c r="F177" s="665"/>
      <c r="G177" s="56"/>
      <c r="H177" s="174">
        <f>SUM(H174:H176)</f>
        <v>5948</v>
      </c>
    </row>
    <row r="178" spans="1:8" s="23" customFormat="1" ht="15.75">
      <c r="A178" s="177">
        <v>4</v>
      </c>
      <c r="B178" s="544" t="s">
        <v>61</v>
      </c>
      <c r="C178" s="544"/>
      <c r="D178" s="544"/>
      <c r="E178" s="544"/>
      <c r="F178" s="28"/>
      <c r="G178" s="60"/>
      <c r="H178" s="161">
        <f>H177</f>
        <v>5948</v>
      </c>
    </row>
    <row r="179" spans="1:8" s="23" customFormat="1" ht="15.75">
      <c r="A179" s="177">
        <v>5</v>
      </c>
      <c r="B179" s="544" t="s">
        <v>143</v>
      </c>
      <c r="C179" s="544"/>
      <c r="D179" s="544"/>
      <c r="E179" s="544"/>
      <c r="F179" s="28"/>
      <c r="G179" s="60"/>
      <c r="H179" s="178">
        <f>H178*45%</f>
        <v>2676.6</v>
      </c>
    </row>
    <row r="180" spans="1:8" s="23" customFormat="1" ht="15.75">
      <c r="A180" s="177">
        <v>6</v>
      </c>
      <c r="B180" s="538" t="s">
        <v>145</v>
      </c>
      <c r="C180" s="539"/>
      <c r="D180" s="539"/>
      <c r="E180" s="540"/>
      <c r="F180" s="28"/>
      <c r="G180" s="60"/>
      <c r="H180" s="178">
        <f>H177*18%</f>
        <v>1070.6399999999999</v>
      </c>
    </row>
    <row r="181" spans="1:8" s="23" customFormat="1" ht="15.75">
      <c r="A181" s="177">
        <v>7</v>
      </c>
      <c r="B181" s="541" t="s">
        <v>140</v>
      </c>
      <c r="C181" s="542"/>
      <c r="D181" s="542"/>
      <c r="E181" s="543"/>
      <c r="F181" s="28"/>
      <c r="G181" s="60"/>
      <c r="H181" s="178">
        <f>2%*0</f>
        <v>0</v>
      </c>
    </row>
    <row r="182" spans="1:8" s="23" customFormat="1" ht="15.75">
      <c r="A182" s="177">
        <v>8</v>
      </c>
      <c r="B182" s="541" t="s">
        <v>150</v>
      </c>
      <c r="C182" s="542"/>
      <c r="D182" s="542"/>
      <c r="E182" s="543"/>
      <c r="F182" s="28"/>
      <c r="G182" s="60"/>
      <c r="H182" s="178">
        <f>16.25%*(H178+H179)</f>
        <v>1401.4975000000002</v>
      </c>
    </row>
    <row r="183" spans="1:8" s="23" customFormat="1" ht="15.75">
      <c r="A183" s="177">
        <v>9</v>
      </c>
      <c r="B183" s="544" t="s">
        <v>62</v>
      </c>
      <c r="C183" s="544"/>
      <c r="D183" s="544"/>
      <c r="E183" s="544"/>
      <c r="F183" s="42"/>
      <c r="G183" s="43"/>
      <c r="H183" s="166">
        <f>2%*H177</f>
        <v>118.96000000000001</v>
      </c>
    </row>
    <row r="184" spans="1:8" s="23" customFormat="1" ht="15.75">
      <c r="A184" s="177">
        <v>10</v>
      </c>
      <c r="B184" s="544" t="s">
        <v>99</v>
      </c>
      <c r="C184" s="544"/>
      <c r="D184" s="544"/>
      <c r="E184" s="544"/>
      <c r="F184" s="42"/>
      <c r="G184" s="30"/>
      <c r="H184" s="165">
        <f>20%*(H178+H179)</f>
        <v>1724.92</v>
      </c>
    </row>
    <row r="185" spans="1:8" s="23" customFormat="1" ht="15.75">
      <c r="A185" s="177">
        <v>11</v>
      </c>
      <c r="B185" s="544" t="s">
        <v>63</v>
      </c>
      <c r="C185" s="544"/>
      <c r="D185" s="544"/>
      <c r="E185" s="544"/>
      <c r="F185" s="42"/>
      <c r="G185" s="30"/>
      <c r="H185" s="165">
        <v>0</v>
      </c>
    </row>
    <row r="186" spans="1:8" s="23" customFormat="1" ht="15.75">
      <c r="A186" s="177">
        <v>12</v>
      </c>
      <c r="B186" s="544" t="s">
        <v>64</v>
      </c>
      <c r="C186" s="544"/>
      <c r="D186" s="544"/>
      <c r="E186" s="544"/>
      <c r="F186" s="42"/>
      <c r="G186" s="30"/>
      <c r="H186" s="165">
        <v>0</v>
      </c>
    </row>
    <row r="187" spans="1:8" s="23" customFormat="1" ht="15.75">
      <c r="A187" s="177">
        <v>13</v>
      </c>
      <c r="B187" s="544" t="s">
        <v>65</v>
      </c>
      <c r="C187" s="544"/>
      <c r="D187" s="544"/>
      <c r="E187" s="544"/>
      <c r="F187" s="42"/>
      <c r="G187" s="30"/>
      <c r="H187" s="165">
        <v>0</v>
      </c>
    </row>
    <row r="188" spans="1:8" s="23" customFormat="1" ht="15" customHeight="1" thickBot="1">
      <c r="A188" s="602" t="s">
        <v>66</v>
      </c>
      <c r="B188" s="603"/>
      <c r="C188" s="603"/>
      <c r="D188" s="603"/>
      <c r="E188" s="603"/>
      <c r="F188" s="66">
        <f>H178+H179+H180+H181+H182+H183+H184+H185+H186+H187</f>
        <v>12940.617499999998</v>
      </c>
      <c r="G188" s="604"/>
      <c r="H188" s="605"/>
    </row>
    <row r="189" spans="1:8" s="23" customFormat="1" ht="15.75" hidden="1">
      <c r="A189" s="45"/>
      <c r="B189" s="46"/>
      <c r="C189" s="46"/>
      <c r="D189" s="191"/>
      <c r="E189" s="46"/>
      <c r="F189" s="46"/>
      <c r="G189" s="191"/>
      <c r="H189" s="79"/>
    </row>
    <row r="190" spans="1:8" s="23" customFormat="1" ht="3" hidden="1" customHeight="1">
      <c r="A190" s="45"/>
      <c r="B190" s="46" t="s">
        <v>185</v>
      </c>
      <c r="C190" s="46"/>
      <c r="D190" s="191"/>
      <c r="E190" s="46"/>
      <c r="F190" s="46"/>
      <c r="G190" s="191"/>
      <c r="H190" s="79"/>
    </row>
    <row r="191" spans="1:8" hidden="1">
      <c r="D191" s="111"/>
    </row>
    <row r="192" spans="1:8">
      <c r="B192" s="220" t="s">
        <v>186</v>
      </c>
      <c r="D192" s="111"/>
    </row>
    <row r="193" spans="1:9" ht="9.75" customHeight="1">
      <c r="D193" s="111"/>
    </row>
    <row r="194" spans="1:9">
      <c r="B194" s="22" t="s">
        <v>187</v>
      </c>
      <c r="D194" s="111"/>
    </row>
    <row r="195" spans="1:9">
      <c r="A195" s="221">
        <v>1</v>
      </c>
      <c r="B195" s="221" t="s">
        <v>188</v>
      </c>
      <c r="C195" s="221" t="s">
        <v>38</v>
      </c>
      <c r="D195" s="222"/>
      <c r="E195" s="221"/>
      <c r="F195" s="221">
        <v>6</v>
      </c>
      <c r="G195" s="221" t="s">
        <v>190</v>
      </c>
    </row>
    <row r="196" spans="1:9">
      <c r="A196" s="221">
        <v>2</v>
      </c>
      <c r="B196" s="221" t="s">
        <v>189</v>
      </c>
      <c r="C196" s="221" t="s">
        <v>38</v>
      </c>
      <c r="D196" s="222"/>
      <c r="E196" s="221"/>
      <c r="F196" s="221">
        <v>3</v>
      </c>
      <c r="G196" s="221" t="s">
        <v>190</v>
      </c>
    </row>
    <row r="197" spans="1:9">
      <c r="B197" s="220" t="s">
        <v>191</v>
      </c>
      <c r="D197" s="111"/>
    </row>
    <row r="198" spans="1:9">
      <c r="B198" s="220" t="s">
        <v>192</v>
      </c>
      <c r="D198" s="111"/>
    </row>
    <row r="199" spans="1:9">
      <c r="B199" s="220" t="s">
        <v>193</v>
      </c>
      <c r="D199" s="111"/>
    </row>
    <row r="200" spans="1:9">
      <c r="B200" s="220" t="s">
        <v>194</v>
      </c>
      <c r="D200" s="111"/>
    </row>
    <row r="201" spans="1:9">
      <c r="B201" s="220" t="s">
        <v>195</v>
      </c>
      <c r="D201" s="111"/>
    </row>
    <row r="202" spans="1:9" ht="6" customHeight="1" thickBot="1">
      <c r="D202" s="111"/>
    </row>
    <row r="203" spans="1:9" ht="20.25">
      <c r="B203" s="565" t="s">
        <v>89</v>
      </c>
      <c r="C203" s="566"/>
      <c r="D203" s="566"/>
      <c r="E203" s="566"/>
      <c r="F203" s="566"/>
      <c r="G203" s="566"/>
      <c r="H203" s="566"/>
      <c r="I203" s="567"/>
    </row>
    <row r="204" spans="1:9" ht="15.75">
      <c r="B204" s="24" t="s">
        <v>196</v>
      </c>
      <c r="C204" s="25"/>
      <c r="D204" s="25"/>
      <c r="E204" s="107"/>
      <c r="F204" s="655">
        <v>186459.25</v>
      </c>
      <c r="G204" s="656"/>
    </row>
    <row r="205" spans="1:9" ht="15.75">
      <c r="B205" s="106" t="s">
        <v>197</v>
      </c>
      <c r="C205" s="107"/>
      <c r="D205" s="107"/>
      <c r="E205" s="107"/>
      <c r="F205" s="657">
        <v>165866.875</v>
      </c>
      <c r="G205" s="657"/>
    </row>
    <row r="206" spans="1:9" ht="15.75">
      <c r="B206" s="106" t="s">
        <v>198</v>
      </c>
      <c r="C206" s="107"/>
      <c r="D206" s="107"/>
      <c r="E206" s="107"/>
      <c r="F206" s="655">
        <v>5823</v>
      </c>
      <c r="G206" s="656"/>
    </row>
    <row r="207" spans="1:9" ht="15.75">
      <c r="B207" s="223" t="s">
        <v>199</v>
      </c>
      <c r="C207" s="114"/>
      <c r="D207" s="114"/>
      <c r="F207" s="661">
        <v>12940.62</v>
      </c>
      <c r="G207" s="662"/>
    </row>
    <row r="208" spans="1:9" ht="15.75">
      <c r="B208" s="224" t="s">
        <v>202</v>
      </c>
      <c r="C208" s="225"/>
      <c r="D208" s="225"/>
      <c r="E208" s="225"/>
      <c r="F208" s="661">
        <f>SUM(F204:F207)</f>
        <v>371089.745</v>
      </c>
      <c r="G208" s="662"/>
    </row>
    <row r="209" spans="2:9" ht="20.25" thickBot="1">
      <c r="B209" s="599" t="s">
        <v>206</v>
      </c>
      <c r="C209" s="600"/>
      <c r="D209" s="600"/>
      <c r="E209" s="600"/>
      <c r="F209" s="600"/>
      <c r="G209" s="600"/>
      <c r="H209" s="600"/>
      <c r="I209" s="601"/>
    </row>
    <row r="210" spans="2:9" ht="15.75">
      <c r="B210" s="99" t="s">
        <v>92</v>
      </c>
      <c r="C210" s="100"/>
      <c r="D210" s="101"/>
      <c r="E210" s="52"/>
      <c r="F210" s="102"/>
      <c r="G210" s="103"/>
      <c r="H210" s="101"/>
      <c r="I210" s="104"/>
    </row>
    <row r="211" spans="2:9" ht="15.75">
      <c r="B211" s="568" t="s">
        <v>93</v>
      </c>
      <c r="C211" s="569"/>
      <c r="D211" s="105">
        <f>F208</f>
        <v>371089.745</v>
      </c>
      <c r="E211" s="46" t="s">
        <v>94</v>
      </c>
      <c r="F211" s="570" t="s">
        <v>164</v>
      </c>
      <c r="G211" s="570"/>
      <c r="H211" s="570">
        <f>D37</f>
        <v>0</v>
      </c>
      <c r="I211" s="571"/>
    </row>
    <row r="212" spans="2:9" ht="15.75">
      <c r="B212" s="594" t="str">
        <f>B38</f>
        <v>ESI &amp; Provident fund at 16.25% on L.C.</v>
      </c>
      <c r="C212" s="595"/>
      <c r="D212" s="595"/>
      <c r="E212" s="595"/>
      <c r="F212" s="595"/>
      <c r="G212" s="595"/>
      <c r="H212" s="595"/>
      <c r="I212" s="596"/>
    </row>
    <row r="213" spans="2:9" ht="15.75">
      <c r="B213" s="589" t="s">
        <v>95</v>
      </c>
      <c r="C213" s="590"/>
      <c r="D213" s="590"/>
      <c r="E213" s="590"/>
      <c r="F213" s="590"/>
      <c r="G213" s="590"/>
      <c r="H213" s="590"/>
      <c r="I213" s="591"/>
    </row>
    <row r="214" spans="2:9" ht="46.5" customHeight="1">
      <c r="B214" s="589" t="s">
        <v>205</v>
      </c>
      <c r="C214" s="590"/>
      <c r="D214" s="590"/>
      <c r="E214" s="590"/>
      <c r="F214" s="590"/>
      <c r="G214" s="590"/>
      <c r="H214" s="590"/>
      <c r="I214" s="591"/>
    </row>
    <row r="215" spans="2:9" ht="36.75" customHeight="1">
      <c r="B215" s="589" t="s">
        <v>175</v>
      </c>
      <c r="C215" s="590"/>
      <c r="D215" s="590"/>
      <c r="E215" s="590"/>
      <c r="F215" s="590"/>
      <c r="G215" s="590"/>
      <c r="H215" s="590"/>
      <c r="I215" s="591"/>
    </row>
    <row r="216" spans="2:9" ht="18" customHeight="1">
      <c r="B216" s="589" t="s">
        <v>204</v>
      </c>
      <c r="C216" s="590"/>
      <c r="D216" s="590"/>
      <c r="E216" s="590"/>
      <c r="F216" s="590"/>
      <c r="G216" s="590"/>
      <c r="H216" s="590"/>
      <c r="I216" s="591"/>
    </row>
    <row r="217" spans="2:9" ht="18" customHeight="1">
      <c r="B217" s="589" t="s">
        <v>201</v>
      </c>
      <c r="C217" s="590"/>
      <c r="D217" s="590"/>
      <c r="E217" s="590"/>
      <c r="F217" s="590"/>
      <c r="G217" s="590"/>
      <c r="H217" s="590"/>
      <c r="I217" s="591"/>
    </row>
    <row r="218" spans="2:9" ht="16.5" customHeight="1">
      <c r="B218" s="589" t="s">
        <v>152</v>
      </c>
      <c r="C218" s="590"/>
      <c r="D218" s="590"/>
      <c r="E218" s="590"/>
      <c r="F218" s="590"/>
      <c r="G218" s="590"/>
      <c r="H218" s="590"/>
      <c r="I218" s="591"/>
    </row>
    <row r="219" spans="2:9" ht="16.5" customHeight="1">
      <c r="B219" s="658" t="s">
        <v>203</v>
      </c>
      <c r="C219" s="659"/>
      <c r="D219" s="659"/>
      <c r="E219" s="659"/>
      <c r="F219" s="659"/>
      <c r="G219" s="659"/>
      <c r="H219" s="659"/>
      <c r="I219" s="660"/>
    </row>
    <row r="220" spans="2:9" ht="46.5" customHeight="1">
      <c r="B220" s="586" t="s">
        <v>207</v>
      </c>
      <c r="C220" s="587"/>
      <c r="D220" s="587"/>
      <c r="E220" s="587"/>
      <c r="F220" s="587"/>
      <c r="G220" s="587"/>
      <c r="H220" s="587"/>
      <c r="I220" s="588"/>
    </row>
    <row r="221" spans="2:9" ht="34.5" customHeight="1">
      <c r="B221" s="589" t="s">
        <v>200</v>
      </c>
      <c r="C221" s="590"/>
      <c r="D221" s="590"/>
      <c r="E221" s="590"/>
      <c r="F221" s="590"/>
      <c r="G221" s="590"/>
      <c r="H221" s="590"/>
      <c r="I221" s="591"/>
    </row>
    <row r="222" spans="2:9" ht="15.75">
      <c r="B222" s="589" t="s">
        <v>97</v>
      </c>
      <c r="C222" s="590"/>
      <c r="D222" s="590"/>
      <c r="E222" s="590"/>
      <c r="F222" s="590"/>
      <c r="G222" s="590"/>
      <c r="H222" s="590"/>
      <c r="I222" s="591"/>
    </row>
    <row r="223" spans="2:9" ht="15.75">
      <c r="B223" s="45" t="s">
        <v>100</v>
      </c>
      <c r="C223" s="46"/>
      <c r="D223" s="47"/>
      <c r="E223" s="197"/>
      <c r="F223" s="68"/>
      <c r="G223" s="26"/>
      <c r="H223" s="592"/>
      <c r="I223" s="593"/>
    </row>
    <row r="224" spans="2:9" ht="36.75" customHeight="1">
      <c r="B224" s="586" t="s">
        <v>98</v>
      </c>
      <c r="C224" s="587"/>
      <c r="D224" s="587"/>
      <c r="E224" s="587"/>
      <c r="F224" s="587"/>
      <c r="G224" s="587"/>
      <c r="H224" s="587"/>
      <c r="I224" s="588"/>
    </row>
    <row r="225" spans="4:4">
      <c r="D225" s="111"/>
    </row>
    <row r="226" spans="4:4" ht="15.75" customHeight="1">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D174:D177"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56">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46:H46"/>
    <mergeCell ref="F47:H47"/>
    <mergeCell ref="F48:H48"/>
    <mergeCell ref="A58:H58"/>
    <mergeCell ref="B38:E38"/>
    <mergeCell ref="B39:E39"/>
    <mergeCell ref="B40:E40"/>
    <mergeCell ref="B41:E41"/>
    <mergeCell ref="B42:E42"/>
    <mergeCell ref="B43:E43"/>
    <mergeCell ref="A59:H59"/>
    <mergeCell ref="A60:B60"/>
    <mergeCell ref="C60:H60"/>
    <mergeCell ref="A61:H61"/>
    <mergeCell ref="A63:A64"/>
    <mergeCell ref="B63:B64"/>
    <mergeCell ref="C63:C64"/>
    <mergeCell ref="D63:D64"/>
    <mergeCell ref="E63:E64"/>
    <mergeCell ref="F63:F64"/>
    <mergeCell ref="B93:E93"/>
    <mergeCell ref="B94:E94"/>
    <mergeCell ref="B95:E95"/>
    <mergeCell ref="B96:E96"/>
    <mergeCell ref="B97:E97"/>
    <mergeCell ref="B98:E98"/>
    <mergeCell ref="G63:H63"/>
    <mergeCell ref="G79:G83"/>
    <mergeCell ref="H79:H83"/>
    <mergeCell ref="B90:E90"/>
    <mergeCell ref="B91:E91"/>
    <mergeCell ref="B92:E92"/>
    <mergeCell ref="A110:H110"/>
    <mergeCell ref="A111:B111"/>
    <mergeCell ref="C111:H111"/>
    <mergeCell ref="A112:H112"/>
    <mergeCell ref="G113:H113"/>
    <mergeCell ref="D114:E114"/>
    <mergeCell ref="B99:E99"/>
    <mergeCell ref="A100:E100"/>
    <mergeCell ref="G100:H100"/>
    <mergeCell ref="A102:H102"/>
    <mergeCell ref="A103:B103"/>
    <mergeCell ref="A109:H109"/>
    <mergeCell ref="G115:H115"/>
    <mergeCell ref="B138:E138"/>
    <mergeCell ref="B139:E139"/>
    <mergeCell ref="B140:E140"/>
    <mergeCell ref="B141:E141"/>
    <mergeCell ref="B142:E142"/>
    <mergeCell ref="A115:A116"/>
    <mergeCell ref="B115:B116"/>
    <mergeCell ref="C115:C116"/>
    <mergeCell ref="D115:D116"/>
    <mergeCell ref="E115:E116"/>
    <mergeCell ref="F115:F116"/>
    <mergeCell ref="B177:F177"/>
    <mergeCell ref="E172:E173"/>
    <mergeCell ref="F172:F173"/>
    <mergeCell ref="G172:H172"/>
    <mergeCell ref="G148:H148"/>
    <mergeCell ref="A150:H150"/>
    <mergeCell ref="F151:H151"/>
    <mergeCell ref="F152:H152"/>
    <mergeCell ref="B143:E143"/>
    <mergeCell ref="B144:E144"/>
    <mergeCell ref="B145:E145"/>
    <mergeCell ref="B146:E146"/>
    <mergeCell ref="B147:E147"/>
    <mergeCell ref="A148:E148"/>
    <mergeCell ref="A167:H167"/>
    <mergeCell ref="A168:H168"/>
    <mergeCell ref="A169:B169"/>
    <mergeCell ref="C169:H169"/>
    <mergeCell ref="A170:H170"/>
    <mergeCell ref="A172:A173"/>
    <mergeCell ref="B172:B173"/>
    <mergeCell ref="C172:C173"/>
    <mergeCell ref="D172:D173"/>
    <mergeCell ref="B184:E184"/>
    <mergeCell ref="B185:E185"/>
    <mergeCell ref="B186:E186"/>
    <mergeCell ref="B187:E187"/>
    <mergeCell ref="A188:E188"/>
    <mergeCell ref="G188:H188"/>
    <mergeCell ref="B178:E178"/>
    <mergeCell ref="B179:E179"/>
    <mergeCell ref="B180:E180"/>
    <mergeCell ref="B181:E181"/>
    <mergeCell ref="B182:E182"/>
    <mergeCell ref="B183:E183"/>
    <mergeCell ref="B224:I224"/>
    <mergeCell ref="B212:I212"/>
    <mergeCell ref="B213:I213"/>
    <mergeCell ref="B214:I214"/>
    <mergeCell ref="B215:I215"/>
    <mergeCell ref="B216:I216"/>
    <mergeCell ref="B217:I217"/>
    <mergeCell ref="B203:I203"/>
    <mergeCell ref="B209:I209"/>
    <mergeCell ref="B211:C211"/>
    <mergeCell ref="F211:G211"/>
    <mergeCell ref="H211:I211"/>
    <mergeCell ref="F204:G204"/>
    <mergeCell ref="F205:G205"/>
    <mergeCell ref="B219:I219"/>
    <mergeCell ref="F206:G206"/>
    <mergeCell ref="F207:G207"/>
    <mergeCell ref="F208:G208"/>
    <mergeCell ref="B218:I218"/>
    <mergeCell ref="B220:I220"/>
    <mergeCell ref="B221:I221"/>
    <mergeCell ref="B222:I222"/>
    <mergeCell ref="H223:I223"/>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dimension ref="A1:GI339"/>
  <sheetViews>
    <sheetView topLeftCell="A178" workbookViewId="0">
      <selection activeCell="A169" sqref="A169:H199"/>
    </sheetView>
  </sheetViews>
  <sheetFormatPr defaultColWidth="9.140625" defaultRowHeight="12.75"/>
  <cols>
    <col min="1" max="1" width="4.85546875" style="22" customWidth="1"/>
    <col min="2" max="2" width="42.28515625" style="22" bestFit="1" customWidth="1"/>
    <col min="3" max="3" width="6.140625" style="22" customWidth="1"/>
    <col min="4" max="4" width="6.5703125" style="23" customWidth="1"/>
    <col min="5" max="5" width="9.5703125" style="22" bestFit="1" customWidth="1"/>
    <col min="6" max="6" width="11.28515625" style="22" bestFit="1" customWidth="1"/>
    <col min="7" max="7" width="8.85546875" style="22" bestFit="1" customWidth="1"/>
    <col min="8" max="8" width="11.28515625" style="22" bestFit="1"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238</v>
      </c>
      <c r="B4" s="560"/>
      <c r="C4" s="560"/>
      <c r="D4" s="560"/>
      <c r="E4" s="560"/>
      <c r="F4" s="560"/>
      <c r="G4" s="560"/>
      <c r="H4" s="561"/>
    </row>
    <row r="5" spans="1:191" s="23" customFormat="1" ht="15" customHeight="1">
      <c r="A5" s="24" t="s">
        <v>24</v>
      </c>
      <c r="B5" s="25"/>
      <c r="C5" s="216"/>
      <c r="D5" s="216"/>
      <c r="E5" s="216"/>
      <c r="F5" s="216"/>
      <c r="G5" s="581"/>
      <c r="H5" s="582"/>
    </row>
    <row r="6" spans="1:191" s="26" customFormat="1" ht="11.25" customHeight="1">
      <c r="A6" s="118">
        <f>C6*F6*H6</f>
        <v>2.835</v>
      </c>
      <c r="B6" s="211" t="s">
        <v>25</v>
      </c>
      <c r="C6" s="156">
        <v>3.5000000000000003E-2</v>
      </c>
      <c r="D6" s="583" t="s">
        <v>26</v>
      </c>
      <c r="E6" s="583"/>
      <c r="F6" s="156">
        <v>27</v>
      </c>
      <c r="G6" s="211" t="s">
        <v>27</v>
      </c>
      <c r="H6" s="157">
        <v>3</v>
      </c>
      <c r="I6" s="121"/>
      <c r="J6" s="212"/>
      <c r="K6" s="120"/>
      <c r="L6" s="212"/>
      <c r="M6" s="120"/>
      <c r="N6" s="212"/>
      <c r="O6" s="120"/>
      <c r="P6" s="121"/>
      <c r="Q6" s="212"/>
      <c r="R6" s="120"/>
      <c r="S6" s="585"/>
      <c r="T6" s="585"/>
      <c r="U6" s="120"/>
      <c r="V6" s="212"/>
      <c r="W6" s="120"/>
      <c r="X6" s="121"/>
      <c r="Y6" s="212"/>
      <c r="Z6" s="120"/>
      <c r="AA6" s="585"/>
      <c r="AB6" s="585"/>
      <c r="AC6" s="120"/>
      <c r="AD6" s="212"/>
      <c r="AE6" s="120"/>
      <c r="AF6" s="121"/>
      <c r="AG6" s="212"/>
      <c r="AH6" s="120"/>
      <c r="AI6" s="585"/>
      <c r="AJ6" s="585"/>
      <c r="AK6" s="120"/>
      <c r="AL6" s="212"/>
      <c r="AM6" s="120"/>
      <c r="AN6" s="121"/>
      <c r="AO6" s="212"/>
      <c r="AP6" s="120"/>
      <c r="AQ6" s="585"/>
      <c r="AR6" s="585"/>
      <c r="AS6" s="120"/>
      <c r="AT6" s="212"/>
      <c r="AU6" s="120"/>
      <c r="AV6" s="121"/>
      <c r="AW6" s="212"/>
      <c r="AX6" s="120"/>
      <c r="AY6" s="585"/>
      <c r="AZ6" s="585"/>
      <c r="BA6" s="120"/>
      <c r="BB6" s="212"/>
      <c r="BC6" s="120"/>
      <c r="BD6" s="121"/>
      <c r="BE6" s="212"/>
      <c r="BF6" s="120"/>
      <c r="BG6" s="585"/>
      <c r="BH6" s="585"/>
      <c r="BI6" s="120"/>
      <c r="BJ6" s="212"/>
      <c r="BK6" s="120"/>
      <c r="BL6" s="121"/>
      <c r="BM6" s="212"/>
      <c r="BN6" s="120"/>
      <c r="BO6" s="585"/>
      <c r="BP6" s="585"/>
      <c r="BQ6" s="120"/>
      <c r="BR6" s="212"/>
      <c r="BS6" s="120"/>
      <c r="BT6" s="121"/>
      <c r="BU6" s="212"/>
      <c r="BV6" s="120"/>
      <c r="BW6" s="585"/>
      <c r="BX6" s="585"/>
      <c r="BY6" s="120"/>
      <c r="BZ6" s="212"/>
      <c r="CA6" s="120"/>
      <c r="CB6" s="121"/>
      <c r="CC6" s="212"/>
      <c r="CD6" s="120"/>
      <c r="CE6" s="585"/>
      <c r="CF6" s="585"/>
      <c r="CG6" s="120"/>
      <c r="CH6" s="212"/>
      <c r="CI6" s="120"/>
      <c r="CJ6" s="121"/>
      <c r="CK6" s="212"/>
      <c r="CL6" s="120"/>
      <c r="CM6" s="585"/>
      <c r="CN6" s="585"/>
      <c r="CO6" s="120"/>
      <c r="CP6" s="212"/>
      <c r="CQ6" s="120"/>
      <c r="CR6" s="121"/>
      <c r="CS6" s="212"/>
      <c r="CT6" s="120"/>
      <c r="CU6" s="585"/>
      <c r="CV6" s="585"/>
      <c r="CW6" s="120"/>
      <c r="CX6" s="212"/>
      <c r="CY6" s="120"/>
      <c r="CZ6" s="121"/>
      <c r="DA6" s="212"/>
      <c r="DB6" s="120"/>
      <c r="DC6" s="585"/>
      <c r="DD6" s="585"/>
      <c r="DE6" s="120"/>
      <c r="DF6" s="212"/>
      <c r="DG6" s="120"/>
      <c r="DH6" s="121"/>
      <c r="DI6" s="212"/>
      <c r="DJ6" s="120"/>
      <c r="DK6" s="585"/>
      <c r="DL6" s="585"/>
      <c r="DM6" s="120"/>
      <c r="DN6" s="212"/>
      <c r="DO6" s="120"/>
      <c r="DP6" s="121"/>
      <c r="DQ6" s="212"/>
      <c r="DR6" s="120"/>
      <c r="DS6" s="585"/>
      <c r="DT6" s="585"/>
      <c r="DU6" s="120"/>
      <c r="DV6" s="212"/>
      <c r="DW6" s="120"/>
      <c r="DX6" s="121"/>
      <c r="DY6" s="212"/>
      <c r="DZ6" s="120"/>
      <c r="EA6" s="585"/>
      <c r="EB6" s="585"/>
      <c r="EC6" s="120"/>
      <c r="ED6" s="212"/>
      <c r="EE6" s="120"/>
      <c r="EF6" s="121"/>
      <c r="EG6" s="212"/>
      <c r="EH6" s="120"/>
      <c r="EI6" s="585"/>
      <c r="EJ6" s="585"/>
      <c r="EK6" s="120"/>
      <c r="EL6" s="212"/>
      <c r="EM6" s="120"/>
      <c r="EN6" s="121"/>
      <c r="EO6" s="212"/>
      <c r="EP6" s="120"/>
      <c r="EQ6" s="585"/>
      <c r="ER6" s="585"/>
      <c r="ES6" s="120"/>
      <c r="ET6" s="212"/>
      <c r="EU6" s="120"/>
      <c r="EV6" s="121"/>
      <c r="EW6" s="212"/>
      <c r="EX6" s="120"/>
      <c r="EY6" s="585"/>
      <c r="EZ6" s="585"/>
      <c r="FA6" s="120"/>
      <c r="FB6" s="212"/>
      <c r="FC6" s="120"/>
      <c r="FD6" s="121"/>
      <c r="FE6" s="212"/>
      <c r="FF6" s="120"/>
      <c r="FG6" s="585"/>
      <c r="FH6" s="585"/>
      <c r="FI6" s="120"/>
      <c r="FJ6" s="212"/>
      <c r="FK6" s="120"/>
      <c r="FL6" s="121"/>
      <c r="FM6" s="212"/>
      <c r="FN6" s="120"/>
      <c r="FO6" s="585"/>
      <c r="FP6" s="585"/>
      <c r="FQ6" s="120"/>
      <c r="FR6" s="212"/>
      <c r="FS6" s="120"/>
      <c r="FT6" s="121"/>
      <c r="FU6" s="212"/>
      <c r="FV6" s="120"/>
      <c r="FW6" s="585"/>
      <c r="FX6" s="585"/>
      <c r="FY6" s="120"/>
      <c r="FZ6" s="212"/>
      <c r="GA6" s="120"/>
      <c r="GB6" s="121"/>
      <c r="GC6" s="212"/>
      <c r="GD6" s="120"/>
      <c r="GE6" s="585"/>
      <c r="GF6" s="585"/>
      <c r="GG6" s="120"/>
      <c r="GH6" s="212"/>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209" t="s">
        <v>32</v>
      </c>
      <c r="H8" s="210"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4</v>
      </c>
      <c r="E11" s="124">
        <v>6258</v>
      </c>
      <c r="F11" s="122">
        <f t="shared" ref="F11:F31" si="1">E11*D11</f>
        <v>25032</v>
      </c>
      <c r="G11" s="124">
        <v>1166</v>
      </c>
      <c r="H11" s="160">
        <f t="shared" si="0"/>
        <v>4664</v>
      </c>
    </row>
    <row r="12" spans="1:191" s="23" customFormat="1" ht="15.75">
      <c r="A12" s="159">
        <v>4</v>
      </c>
      <c r="B12" s="30" t="s">
        <v>39</v>
      </c>
      <c r="C12" s="31" t="s">
        <v>38</v>
      </c>
      <c r="D12" s="117">
        <v>14</v>
      </c>
      <c r="E12" s="124">
        <v>3689</v>
      </c>
      <c r="F12" s="122">
        <f t="shared" si="1"/>
        <v>51646</v>
      </c>
      <c r="G12" s="124">
        <v>1166</v>
      </c>
      <c r="H12" s="160">
        <f t="shared" si="0"/>
        <v>16324</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50</v>
      </c>
      <c r="E14" s="32">
        <v>444</v>
      </c>
      <c r="F14" s="28">
        <f t="shared" si="1"/>
        <v>22200</v>
      </c>
      <c r="G14" s="124">
        <v>106</v>
      </c>
      <c r="H14" s="161">
        <f t="shared" si="0"/>
        <v>5300</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7</v>
      </c>
      <c r="E16" s="32">
        <v>272</v>
      </c>
      <c r="F16" s="28">
        <f t="shared" si="1"/>
        <v>1904</v>
      </c>
      <c r="G16" s="135">
        <v>106</v>
      </c>
      <c r="H16" s="161">
        <f>G16*D16</f>
        <v>742</v>
      </c>
    </row>
    <row r="17" spans="1:8" s="23" customFormat="1" ht="15.75">
      <c r="A17" s="159">
        <v>9</v>
      </c>
      <c r="B17" s="30" t="s">
        <v>135</v>
      </c>
      <c r="C17" s="31" t="s">
        <v>38</v>
      </c>
      <c r="D17" s="117">
        <v>24</v>
      </c>
      <c r="E17" s="124">
        <v>164</v>
      </c>
      <c r="F17" s="122">
        <f t="shared" si="1"/>
        <v>3936</v>
      </c>
      <c r="G17" s="135">
        <v>0</v>
      </c>
      <c r="H17" s="160">
        <f t="shared" si="0"/>
        <v>0</v>
      </c>
    </row>
    <row r="18" spans="1:8" s="23" customFormat="1" ht="15.75">
      <c r="A18" s="159">
        <v>10</v>
      </c>
      <c r="B18" s="30" t="s">
        <v>136</v>
      </c>
      <c r="C18" s="31" t="s">
        <v>38</v>
      </c>
      <c r="D18" s="117">
        <v>96</v>
      </c>
      <c r="E18" s="124">
        <v>180</v>
      </c>
      <c r="F18" s="122">
        <f t="shared" si="1"/>
        <v>17280</v>
      </c>
      <c r="G18" s="135">
        <v>0</v>
      </c>
      <c r="H18" s="160">
        <f t="shared" si="0"/>
        <v>0</v>
      </c>
    </row>
    <row r="19" spans="1:8" s="23" customFormat="1" ht="15.75">
      <c r="A19" s="159">
        <v>11</v>
      </c>
      <c r="B19" s="30" t="s">
        <v>44</v>
      </c>
      <c r="C19" s="117" t="s">
        <v>38</v>
      </c>
      <c r="D19" s="117">
        <v>0</v>
      </c>
      <c r="E19" s="124">
        <v>16</v>
      </c>
      <c r="F19" s="122">
        <f t="shared" si="1"/>
        <v>0</v>
      </c>
      <c r="G19" s="124">
        <v>0</v>
      </c>
      <c r="H19" s="160">
        <f>G19*D19</f>
        <v>0</v>
      </c>
    </row>
    <row r="20" spans="1:8" s="23" customFormat="1" ht="15.75">
      <c r="A20" s="159">
        <v>12</v>
      </c>
      <c r="B20" s="30" t="s">
        <v>45</v>
      </c>
      <c r="C20" s="117" t="s">
        <v>38</v>
      </c>
      <c r="D20" s="117">
        <v>50</v>
      </c>
      <c r="E20" s="124">
        <v>48</v>
      </c>
      <c r="F20" s="122">
        <f t="shared" si="1"/>
        <v>2400</v>
      </c>
      <c r="G20" s="124">
        <v>0</v>
      </c>
      <c r="H20" s="160">
        <f>G20*D20</f>
        <v>0</v>
      </c>
    </row>
    <row r="21" spans="1:8" s="23" customFormat="1" ht="15.75">
      <c r="A21" s="159">
        <v>13</v>
      </c>
      <c r="B21" s="30" t="s">
        <v>46</v>
      </c>
      <c r="C21" s="31" t="s">
        <v>47</v>
      </c>
      <c r="D21" s="203">
        <f>A6+A6*1.5%</f>
        <v>2.8775249999999999</v>
      </c>
      <c r="E21" s="124">
        <v>36497</v>
      </c>
      <c r="F21" s="122">
        <f t="shared" si="1"/>
        <v>105021.029925</v>
      </c>
      <c r="G21" s="124">
        <v>2869</v>
      </c>
      <c r="H21" s="160">
        <f t="shared" si="0"/>
        <v>8255.6192250000004</v>
      </c>
    </row>
    <row r="22" spans="1:8" s="23" customFormat="1" ht="15.75">
      <c r="A22" s="159">
        <v>14</v>
      </c>
      <c r="B22" s="30" t="s">
        <v>48</v>
      </c>
      <c r="C22" s="31"/>
      <c r="D22" s="117"/>
      <c r="E22" s="124"/>
      <c r="F22" s="122">
        <f>F21*3%</f>
        <v>3150.6308977499998</v>
      </c>
      <c r="G22" s="124"/>
      <c r="H22" s="160">
        <f t="shared" si="0"/>
        <v>0</v>
      </c>
    </row>
    <row r="23" spans="1:8" s="23" customFormat="1" ht="15.75">
      <c r="A23" s="159">
        <v>15</v>
      </c>
      <c r="B23" s="30" t="s">
        <v>49</v>
      </c>
      <c r="C23" s="117" t="s">
        <v>36</v>
      </c>
      <c r="D23" s="117">
        <v>7</v>
      </c>
      <c r="E23" s="32">
        <v>830</v>
      </c>
      <c r="F23" s="122">
        <f t="shared" si="1"/>
        <v>5810</v>
      </c>
      <c r="G23" s="124">
        <v>390</v>
      </c>
      <c r="H23" s="160">
        <f t="shared" si="0"/>
        <v>2730</v>
      </c>
    </row>
    <row r="24" spans="1:8" s="23" customFormat="1" ht="15.75">
      <c r="A24" s="159">
        <v>16</v>
      </c>
      <c r="B24" s="30" t="s">
        <v>50</v>
      </c>
      <c r="C24" s="31" t="s">
        <v>38</v>
      </c>
      <c r="D24" s="204">
        <v>0</v>
      </c>
      <c r="E24" s="124">
        <v>165</v>
      </c>
      <c r="F24" s="122">
        <f t="shared" si="1"/>
        <v>0</v>
      </c>
      <c r="G24" s="124">
        <v>61</v>
      </c>
      <c r="H24" s="160">
        <f t="shared" si="0"/>
        <v>0</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0.27500000000000002</v>
      </c>
      <c r="E27" s="124">
        <v>0</v>
      </c>
      <c r="F27" s="122">
        <f t="shared" si="1"/>
        <v>0</v>
      </c>
      <c r="G27" s="124">
        <v>3375</v>
      </c>
      <c r="H27" s="160">
        <f t="shared" si="0"/>
        <v>928.12500000000011</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v>18</v>
      </c>
      <c r="E29" s="124">
        <v>0</v>
      </c>
      <c r="F29" s="122">
        <f t="shared" si="1"/>
        <v>0</v>
      </c>
      <c r="G29" s="124">
        <v>92</v>
      </c>
      <c r="H29" s="160">
        <f>D29*G29*1.9</f>
        <v>3146.3999999999996</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44.855774999996356</v>
      </c>
    </row>
    <row r="33" spans="1:8" s="41" customFormat="1" ht="15.75">
      <c r="A33" s="162"/>
      <c r="B33" s="37" t="s">
        <v>60</v>
      </c>
      <c r="C33" s="36"/>
      <c r="D33" s="38"/>
      <c r="E33" s="39"/>
      <c r="F33" s="40">
        <f>ROUND(SUM(F9:F31)+49,-2)</f>
        <v>243300</v>
      </c>
      <c r="G33" s="40"/>
      <c r="H33" s="163">
        <f>ROUND(SUM(H9:H31)+49,-2)</f>
        <v>42600</v>
      </c>
    </row>
    <row r="34" spans="1:8" s="41" customFormat="1" ht="15.75">
      <c r="A34" s="164">
        <v>25</v>
      </c>
      <c r="B34" s="562" t="s">
        <v>61</v>
      </c>
      <c r="C34" s="562"/>
      <c r="D34" s="562"/>
      <c r="E34" s="562"/>
      <c r="F34" s="42">
        <f>H33</f>
        <v>42600</v>
      </c>
      <c r="G34" s="30"/>
      <c r="H34" s="165"/>
    </row>
    <row r="35" spans="1:8" s="41" customFormat="1" ht="15.75">
      <c r="A35" s="164"/>
      <c r="B35" s="562" t="s">
        <v>142</v>
      </c>
      <c r="C35" s="562"/>
      <c r="D35" s="562"/>
      <c r="E35" s="562"/>
      <c r="F35" s="42">
        <f>F34*45%</f>
        <v>19170</v>
      </c>
      <c r="G35" s="30"/>
      <c r="H35" s="165"/>
    </row>
    <row r="36" spans="1:8" s="41" customFormat="1" ht="15.75">
      <c r="A36" s="164">
        <v>26</v>
      </c>
      <c r="B36" s="538" t="s">
        <v>145</v>
      </c>
      <c r="C36" s="539"/>
      <c r="D36" s="539"/>
      <c r="E36" s="540"/>
      <c r="F36" s="42">
        <f>18%*(F34+F35)</f>
        <v>11118.6</v>
      </c>
      <c r="G36" s="30"/>
      <c r="H36" s="165"/>
    </row>
    <row r="37" spans="1:8" s="41" customFormat="1" ht="15.75">
      <c r="A37" s="164">
        <v>27</v>
      </c>
      <c r="B37" s="541" t="s">
        <v>140</v>
      </c>
      <c r="C37" s="542"/>
      <c r="D37" s="542"/>
      <c r="E37" s="543"/>
      <c r="F37" s="42">
        <f>2%*F33</f>
        <v>4866</v>
      </c>
      <c r="G37" s="30"/>
      <c r="H37" s="165"/>
    </row>
    <row r="38" spans="1:8" s="41" customFormat="1" ht="15.75">
      <c r="A38" s="164">
        <v>28</v>
      </c>
      <c r="B38" s="541" t="s">
        <v>150</v>
      </c>
      <c r="C38" s="542"/>
      <c r="D38" s="542"/>
      <c r="E38" s="543"/>
      <c r="F38" s="42">
        <f>16.25%*(F34+F35)</f>
        <v>10037.625</v>
      </c>
      <c r="G38" s="30"/>
      <c r="H38" s="165"/>
    </row>
    <row r="39" spans="1:8" s="41" customFormat="1" ht="15.75">
      <c r="A39" s="164">
        <v>29</v>
      </c>
      <c r="B39" s="544" t="s">
        <v>62</v>
      </c>
      <c r="C39" s="544"/>
      <c r="D39" s="544"/>
      <c r="E39" s="544"/>
      <c r="F39" s="42">
        <f>SUM(F33:F35)*2%</f>
        <v>6101.4000000000005</v>
      </c>
      <c r="G39" s="43"/>
      <c r="H39" s="166"/>
    </row>
    <row r="40" spans="1:8" s="41" customFormat="1" ht="15.75">
      <c r="A40" s="164">
        <v>30</v>
      </c>
      <c r="B40" s="544" t="s">
        <v>99</v>
      </c>
      <c r="C40" s="544"/>
      <c r="D40" s="544"/>
      <c r="E40" s="544"/>
      <c r="F40" s="42">
        <f>SUM(F34:F35)*20%</f>
        <v>12354</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350547.625</v>
      </c>
      <c r="G44" s="579"/>
      <c r="H44" s="580"/>
    </row>
    <row r="45" spans="1:8" s="23" customFormat="1" ht="15.75">
      <c r="A45" s="45" t="s">
        <v>100</v>
      </c>
      <c r="B45" s="46"/>
      <c r="C45" s="47"/>
      <c r="D45" s="216"/>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216"/>
      <c r="E47" s="47"/>
      <c r="F47" s="550"/>
      <c r="G47" s="550"/>
      <c r="H47" s="551"/>
    </row>
    <row r="48" spans="1:8" s="23" customFormat="1" ht="15.75">
      <c r="A48" s="49"/>
      <c r="B48" s="47"/>
      <c r="C48" s="47"/>
      <c r="D48" s="216"/>
      <c r="E48" s="47"/>
      <c r="F48" s="550"/>
      <c r="G48" s="550"/>
      <c r="H48" s="551"/>
    </row>
    <row r="49" spans="1:8" s="23" customFormat="1" ht="15.75">
      <c r="A49" s="49"/>
      <c r="B49" s="47"/>
      <c r="C49" s="47"/>
      <c r="D49" s="216"/>
      <c r="E49" s="47"/>
      <c r="F49" s="207"/>
      <c r="G49" s="207"/>
      <c r="H49" s="208"/>
    </row>
    <row r="50" spans="1:8" s="23" customFormat="1" ht="15.75">
      <c r="A50" s="49"/>
      <c r="B50" s="47"/>
      <c r="C50" s="47"/>
      <c r="D50" s="216"/>
      <c r="E50" s="47"/>
      <c r="F50" s="207"/>
      <c r="G50" s="207"/>
      <c r="H50" s="208"/>
    </row>
    <row r="51" spans="1:8" s="23" customFormat="1" ht="15.75">
      <c r="A51" s="49"/>
      <c r="B51" s="47"/>
      <c r="C51" s="47"/>
      <c r="D51" s="216"/>
      <c r="E51" s="47"/>
      <c r="F51" s="207"/>
      <c r="G51" s="207"/>
      <c r="H51" s="208"/>
    </row>
    <row r="52" spans="1:8" s="23" customFormat="1" ht="15.75">
      <c r="A52" s="49"/>
      <c r="B52" s="47"/>
      <c r="C52" s="47"/>
      <c r="D52" s="216"/>
      <c r="E52" s="47"/>
      <c r="F52" s="207"/>
      <c r="G52" s="207"/>
      <c r="H52" s="208"/>
    </row>
    <row r="53" spans="1:8" s="23" customFormat="1" ht="10.5" customHeight="1" thickBot="1">
      <c r="A53" s="49"/>
      <c r="B53" s="47"/>
      <c r="C53" s="47"/>
      <c r="D53" s="216"/>
      <c r="E53" s="47"/>
      <c r="F53" s="207"/>
      <c r="G53" s="207"/>
      <c r="H53" s="208"/>
    </row>
    <row r="54" spans="1:8" s="23" customFormat="1" ht="16.5" hidden="1" thickBot="1">
      <c r="A54" s="49"/>
      <c r="B54" s="47"/>
      <c r="C54" s="47"/>
      <c r="D54" s="216"/>
      <c r="E54" s="47"/>
      <c r="F54" s="207"/>
      <c r="G54" s="207"/>
      <c r="H54" s="208"/>
    </row>
    <row r="55" spans="1:8" s="23" customFormat="1" ht="16.5" hidden="1"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6.5" thickBot="1">
      <c r="A58" s="666" t="s">
        <v>23</v>
      </c>
      <c r="B58" s="667"/>
      <c r="C58" s="667"/>
      <c r="D58" s="667"/>
      <c r="E58" s="667"/>
      <c r="F58" s="667"/>
      <c r="G58" s="667"/>
      <c r="H58" s="668"/>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Providing  Additional  </v>
      </c>
      <c r="D60" s="557"/>
      <c r="E60" s="557"/>
      <c r="F60" s="557"/>
      <c r="G60" s="557"/>
      <c r="H60" s="558"/>
    </row>
    <row r="61" spans="1:8" s="23" customFormat="1" ht="44.25" customHeight="1" thickBot="1">
      <c r="A61" s="559" t="str">
        <f>A4</f>
        <v>25KVA  DTC to the overloaded existing 25 Palangala   (524604)DTC at Kedamulluru Village  ,coming under   O&amp;M Section Virajpet,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69" t="s">
        <v>28</v>
      </c>
      <c r="B63" s="576" t="s">
        <v>29</v>
      </c>
      <c r="C63" s="576" t="s">
        <v>30</v>
      </c>
      <c r="D63" s="576" t="s">
        <v>31</v>
      </c>
      <c r="E63" s="576" t="s">
        <v>32</v>
      </c>
      <c r="F63" s="576" t="s">
        <v>33</v>
      </c>
      <c r="G63" s="577" t="s">
        <v>34</v>
      </c>
      <c r="H63" s="578"/>
    </row>
    <row r="64" spans="1:8" s="23" customFormat="1" ht="15.75">
      <c r="A64" s="669"/>
      <c r="B64" s="576"/>
      <c r="C64" s="576"/>
      <c r="D64" s="576"/>
      <c r="E64" s="576"/>
      <c r="F64" s="576"/>
      <c r="G64" s="292" t="s">
        <v>32</v>
      </c>
      <c r="H64" s="293" t="s">
        <v>33</v>
      </c>
    </row>
    <row r="65" spans="1:8" s="23" customFormat="1" ht="21.75" customHeight="1">
      <c r="A65" s="172">
        <v>1</v>
      </c>
      <c r="B65" s="291"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30" customHeight="1">
      <c r="A68" s="172">
        <v>4</v>
      </c>
      <c r="B68" s="58" t="s">
        <v>139</v>
      </c>
      <c r="C68" s="432" t="s">
        <v>69</v>
      </c>
      <c r="D68" s="55">
        <v>4</v>
      </c>
      <c r="E68" s="56">
        <v>830</v>
      </c>
      <c r="F68" s="57">
        <f t="shared" si="2"/>
        <v>3320</v>
      </c>
      <c r="G68" s="56">
        <v>390</v>
      </c>
      <c r="H68" s="174">
        <f t="shared" si="3"/>
        <v>1560</v>
      </c>
    </row>
    <row r="69" spans="1:8" s="23" customFormat="1" ht="45">
      <c r="A69" s="172">
        <v>5</v>
      </c>
      <c r="B69" s="357" t="s">
        <v>208</v>
      </c>
      <c r="C69" s="55" t="s">
        <v>69</v>
      </c>
      <c r="D69" s="205">
        <v>1</v>
      </c>
      <c r="E69" s="56">
        <v>64900</v>
      </c>
      <c r="F69" s="57">
        <f>D69*E69</f>
        <v>64900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0">
      <c r="A72" s="172">
        <v>8</v>
      </c>
      <c r="B72" s="362" t="s">
        <v>72</v>
      </c>
      <c r="C72" s="55" t="s">
        <v>69</v>
      </c>
      <c r="D72" s="55">
        <v>2</v>
      </c>
      <c r="E72" s="56">
        <v>76</v>
      </c>
      <c r="F72" s="57">
        <f t="shared" si="2"/>
        <v>152</v>
      </c>
      <c r="G72" s="128">
        <v>28</v>
      </c>
      <c r="H72" s="174">
        <f t="shared" si="3"/>
        <v>56</v>
      </c>
    </row>
    <row r="73" spans="1:8" s="23" customFormat="1" ht="14.25" customHeight="1">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 customHeight="1">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291"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31.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76.05000000000291</v>
      </c>
      <c r="G88" s="29"/>
      <c r="H88" s="161">
        <f>H89-SUM(H65:H87)</f>
        <v>84</v>
      </c>
    </row>
    <row r="89" spans="1:8" s="23" customFormat="1" ht="15.75">
      <c r="A89" s="175"/>
      <c r="B89" s="62" t="s">
        <v>60</v>
      </c>
      <c r="C89" s="63"/>
      <c r="D89" s="61"/>
      <c r="E89" s="64"/>
      <c r="F89" s="65">
        <f>ROUND(SUM(F65:F87)+49,-2)</f>
        <v>130500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2610</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2975.4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165866.875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294"/>
      <c r="B104" s="295"/>
      <c r="C104" s="47"/>
      <c r="D104" s="67"/>
      <c r="E104" s="47"/>
      <c r="F104" s="47"/>
      <c r="G104" s="47"/>
      <c r="H104" s="48"/>
    </row>
    <row r="105" spans="1:8" s="23" customFormat="1" ht="15.75">
      <c r="A105" s="294"/>
      <c r="B105" s="295"/>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4.25">
      <c r="A111" s="670" t="str">
        <f>A3</f>
        <v xml:space="preserve">Estimate </v>
      </c>
      <c r="B111" s="671"/>
      <c r="C111" s="672" t="str">
        <f>C60</f>
        <v xml:space="preserve"> for Providing  Additional  </v>
      </c>
      <c r="D111" s="672"/>
      <c r="E111" s="672"/>
      <c r="F111" s="672"/>
      <c r="G111" s="672"/>
      <c r="H111" s="673"/>
    </row>
    <row r="112" spans="1:8" s="23" customFormat="1" ht="30.75" customHeight="1">
      <c r="A112" s="674" t="str">
        <f>A4</f>
        <v>25KVA  DTC to the overloaded existing 25 Palangala   (524604)DTC at Kedamulluru Village  ,coming under   O&amp;M Section Virajpet, Virajpet Sub Division.</v>
      </c>
      <c r="B112" s="675"/>
      <c r="C112" s="675"/>
      <c r="D112" s="675"/>
      <c r="E112" s="675"/>
      <c r="F112" s="675"/>
      <c r="G112" s="675"/>
      <c r="H112" s="676"/>
    </row>
    <row r="113" spans="1:8" s="23" customFormat="1" ht="15.75">
      <c r="A113" s="24" t="s">
        <v>160</v>
      </c>
      <c r="B113" s="25"/>
      <c r="C113" s="216"/>
      <c r="D113" s="216"/>
      <c r="E113" s="216"/>
      <c r="F113" s="216"/>
      <c r="G113" s="581"/>
      <c r="H113" s="582"/>
    </row>
    <row r="114" spans="1:8" s="23" customFormat="1">
      <c r="A114" s="118">
        <f>C114*F114*H114</f>
        <v>1.1200000000000001</v>
      </c>
      <c r="B114" s="211" t="s">
        <v>25</v>
      </c>
      <c r="C114" s="156">
        <v>3.5000000000000003E-2</v>
      </c>
      <c r="D114" s="583" t="s">
        <v>26</v>
      </c>
      <c r="E114" s="583"/>
      <c r="F114" s="156">
        <v>8</v>
      </c>
      <c r="G114" s="211"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209" t="s">
        <v>32</v>
      </c>
      <c r="H116" s="210" t="s">
        <v>33</v>
      </c>
    </row>
    <row r="117" spans="1:8" s="23" customFormat="1" ht="15.75">
      <c r="A117" s="159">
        <v>1</v>
      </c>
      <c r="B117" s="30" t="s">
        <v>37</v>
      </c>
      <c r="C117" s="31" t="s">
        <v>38</v>
      </c>
      <c r="D117" s="117">
        <v>2</v>
      </c>
      <c r="E117" s="124">
        <v>6258</v>
      </c>
      <c r="F117" s="122">
        <f t="shared" ref="F117:F125" si="4">E117*D117</f>
        <v>12516</v>
      </c>
      <c r="G117" s="124">
        <v>1166</v>
      </c>
      <c r="H117" s="160">
        <f t="shared" ref="H117:H120" si="5">G117*D117</f>
        <v>2332</v>
      </c>
    </row>
    <row r="118" spans="1:8" s="23" customFormat="1" ht="15.75">
      <c r="A118" s="159">
        <v>2</v>
      </c>
      <c r="B118" s="30" t="s">
        <v>39</v>
      </c>
      <c r="C118" s="31" t="s">
        <v>38</v>
      </c>
      <c r="D118" s="117">
        <v>5</v>
      </c>
      <c r="E118" s="124">
        <v>3689</v>
      </c>
      <c r="F118" s="122">
        <f t="shared" si="4"/>
        <v>18445</v>
      </c>
      <c r="G118" s="124">
        <v>1166</v>
      </c>
      <c r="H118" s="160">
        <f t="shared" si="5"/>
        <v>5830</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10</v>
      </c>
      <c r="E122" s="32">
        <v>272</v>
      </c>
      <c r="F122" s="28">
        <f t="shared" si="4"/>
        <v>2720</v>
      </c>
      <c r="G122" s="135">
        <v>106</v>
      </c>
      <c r="H122" s="161">
        <f>G122*D122</f>
        <v>1060</v>
      </c>
    </row>
    <row r="123" spans="1:8" s="23" customFormat="1" ht="15.75">
      <c r="A123" s="159">
        <v>7</v>
      </c>
      <c r="B123" s="30" t="s">
        <v>44</v>
      </c>
      <c r="C123" s="117" t="s">
        <v>38</v>
      </c>
      <c r="D123" s="117">
        <v>10</v>
      </c>
      <c r="E123" s="124">
        <v>16</v>
      </c>
      <c r="F123" s="122">
        <f t="shared" si="4"/>
        <v>160</v>
      </c>
      <c r="G123" s="124">
        <v>0</v>
      </c>
      <c r="H123" s="160">
        <f>G123*D123</f>
        <v>0</v>
      </c>
    </row>
    <row r="124" spans="1:8" s="23" customFormat="1" ht="15.75">
      <c r="A124" s="159">
        <v>8</v>
      </c>
      <c r="B124" s="30" t="s">
        <v>45</v>
      </c>
      <c r="C124" s="117" t="s">
        <v>38</v>
      </c>
      <c r="D124" s="117">
        <v>20</v>
      </c>
      <c r="E124" s="124">
        <v>48</v>
      </c>
      <c r="F124" s="122">
        <f t="shared" si="4"/>
        <v>960</v>
      </c>
      <c r="G124" s="124">
        <v>0</v>
      </c>
      <c r="H124" s="160">
        <f>G124*D124</f>
        <v>0</v>
      </c>
    </row>
    <row r="125" spans="1:8" s="23" customFormat="1" ht="15.75">
      <c r="A125" s="159">
        <v>9</v>
      </c>
      <c r="B125" s="30" t="s">
        <v>161</v>
      </c>
      <c r="C125" s="31" t="s">
        <v>47</v>
      </c>
      <c r="D125" s="203">
        <f>A114+A114*1.5%</f>
        <v>1.1368</v>
      </c>
      <c r="E125" s="124">
        <v>21552</v>
      </c>
      <c r="F125" s="122">
        <f t="shared" si="4"/>
        <v>24500.313600000001</v>
      </c>
      <c r="G125" s="124">
        <v>2104</v>
      </c>
      <c r="H125" s="160">
        <f t="shared" ref="H125:H130" si="6">G125*D125</f>
        <v>2391.8272000000002</v>
      </c>
    </row>
    <row r="126" spans="1:8" s="23" customFormat="1" ht="15.75">
      <c r="A126" s="159">
        <v>10</v>
      </c>
      <c r="B126" s="30" t="s">
        <v>48</v>
      </c>
      <c r="C126" s="31"/>
      <c r="D126" s="117"/>
      <c r="E126" s="124"/>
      <c r="F126" s="122">
        <f>F125*3%</f>
        <v>735.00940800000001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7</v>
      </c>
      <c r="E134" s="124">
        <v>0</v>
      </c>
      <c r="F134" s="122">
        <f t="shared" si="7"/>
        <v>0</v>
      </c>
      <c r="G134" s="124">
        <v>92</v>
      </c>
      <c r="H134" s="160">
        <f>D134*G134*1.9</f>
        <v>1223.5999999999999</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63.67699200000061</v>
      </c>
      <c r="G136" s="32"/>
      <c r="H136" s="161">
        <f>H137-SUM(H117:H135)</f>
        <v>62.572799999999916</v>
      </c>
    </row>
    <row r="137" spans="1:8" s="23" customFormat="1" ht="15.75">
      <c r="A137" s="162"/>
      <c r="B137" s="37" t="s">
        <v>60</v>
      </c>
      <c r="C137" s="36"/>
      <c r="D137" s="38"/>
      <c r="E137" s="39"/>
      <c r="F137" s="40">
        <f>ROUND(SUM(F117:F135)+49,-2)</f>
        <v>60100</v>
      </c>
      <c r="G137" s="40"/>
      <c r="H137" s="163">
        <f>ROUND(SUM(H117:H135)+49,-2)</f>
        <v>12900</v>
      </c>
    </row>
    <row r="138" spans="1:8" s="23" customFormat="1" ht="15.75">
      <c r="A138" s="164">
        <v>21</v>
      </c>
      <c r="B138" s="562" t="s">
        <v>61</v>
      </c>
      <c r="C138" s="562"/>
      <c r="D138" s="562"/>
      <c r="E138" s="562"/>
      <c r="F138" s="42">
        <f>H137</f>
        <v>12900</v>
      </c>
      <c r="G138" s="30"/>
      <c r="H138" s="165"/>
    </row>
    <row r="139" spans="1:8" s="23" customFormat="1" ht="15.75">
      <c r="A139" s="164"/>
      <c r="B139" s="562" t="s">
        <v>142</v>
      </c>
      <c r="C139" s="562"/>
      <c r="D139" s="562"/>
      <c r="E139" s="562"/>
      <c r="F139" s="42">
        <f>F138*45%</f>
        <v>5805</v>
      </c>
      <c r="G139" s="30"/>
      <c r="H139" s="165"/>
    </row>
    <row r="140" spans="1:8" s="23" customFormat="1" ht="15.75">
      <c r="A140" s="164">
        <v>22</v>
      </c>
      <c r="B140" s="538" t="s">
        <v>145</v>
      </c>
      <c r="C140" s="539"/>
      <c r="D140" s="539"/>
      <c r="E140" s="540"/>
      <c r="F140" s="42">
        <f>18%*(F138+F139)</f>
        <v>3366.9</v>
      </c>
      <c r="G140" s="30"/>
      <c r="H140" s="165"/>
    </row>
    <row r="141" spans="1:8" s="23" customFormat="1" ht="15.75">
      <c r="A141" s="164">
        <v>23</v>
      </c>
      <c r="B141" s="541" t="s">
        <v>140</v>
      </c>
      <c r="C141" s="542"/>
      <c r="D141" s="542"/>
      <c r="E141" s="543"/>
      <c r="F141" s="42">
        <f>2%*F137</f>
        <v>1202</v>
      </c>
      <c r="G141" s="30"/>
      <c r="H141" s="165"/>
    </row>
    <row r="142" spans="1:8" s="23" customFormat="1" ht="15.75">
      <c r="A142" s="164">
        <v>24</v>
      </c>
      <c r="B142" s="541" t="s">
        <v>150</v>
      </c>
      <c r="C142" s="542"/>
      <c r="D142" s="542"/>
      <c r="E142" s="543"/>
      <c r="F142" s="42">
        <f>16.25%*(F138+F139)</f>
        <v>3039.5625</v>
      </c>
      <c r="G142" s="30"/>
      <c r="H142" s="165"/>
    </row>
    <row r="143" spans="1:8" s="23" customFormat="1" ht="15.75">
      <c r="A143" s="164">
        <v>25</v>
      </c>
      <c r="B143" s="544" t="s">
        <v>62</v>
      </c>
      <c r="C143" s="544"/>
      <c r="D143" s="544"/>
      <c r="E143" s="544"/>
      <c r="F143" s="42">
        <f>SUM(F137:F139)*2%</f>
        <v>1576.1000000000001</v>
      </c>
      <c r="G143" s="43"/>
      <c r="H143" s="166"/>
    </row>
    <row r="144" spans="1:8" s="23" customFormat="1" ht="15.75">
      <c r="A144" s="164">
        <v>26</v>
      </c>
      <c r="B144" s="544" t="s">
        <v>99</v>
      </c>
      <c r="C144" s="544"/>
      <c r="D144" s="544"/>
      <c r="E144" s="544"/>
      <c r="F144" s="42">
        <f>SUM(F138:F139)*20%</f>
        <v>3741</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91930.5625</v>
      </c>
      <c r="G148" s="579"/>
      <c r="H148" s="580"/>
    </row>
    <row r="149" spans="1:8" s="23" customFormat="1" ht="15.75">
      <c r="A149" s="45" t="s">
        <v>100</v>
      </c>
      <c r="B149" s="46"/>
      <c r="C149" s="47"/>
      <c r="D149" s="216"/>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216"/>
      <c r="E151" s="47"/>
      <c r="F151" s="550"/>
      <c r="G151" s="550"/>
      <c r="H151" s="551"/>
    </row>
    <row r="152" spans="1:8" s="23" customFormat="1" ht="15.75">
      <c r="A152" s="49"/>
      <c r="B152" s="47"/>
      <c r="C152" s="47"/>
      <c r="D152" s="216"/>
      <c r="E152" s="47"/>
      <c r="F152" s="550"/>
      <c r="G152" s="550"/>
      <c r="H152" s="551"/>
    </row>
    <row r="153" spans="1:8" s="23" customFormat="1" ht="15.75">
      <c r="A153" s="217"/>
      <c r="B153" s="218"/>
      <c r="C153" s="47"/>
      <c r="D153" s="67"/>
      <c r="E153" s="47"/>
      <c r="F153" s="47"/>
      <c r="G153" s="47"/>
      <c r="H153" s="48"/>
    </row>
    <row r="154" spans="1:8" s="23" customFormat="1" ht="15.75">
      <c r="A154" s="217"/>
      <c r="B154" s="218"/>
      <c r="C154" s="47"/>
      <c r="D154" s="67"/>
      <c r="E154" s="47"/>
      <c r="F154" s="47"/>
      <c r="G154" s="47"/>
      <c r="H154" s="48"/>
    </row>
    <row r="155" spans="1:8" s="23" customFormat="1" ht="15.75">
      <c r="A155" s="217"/>
      <c r="B155" s="218"/>
      <c r="C155" s="47"/>
      <c r="D155" s="67"/>
      <c r="E155" s="47"/>
      <c r="F155" s="47"/>
      <c r="G155" s="47"/>
      <c r="H155" s="48"/>
    </row>
    <row r="156" spans="1:8" s="23" customFormat="1" ht="15.75">
      <c r="A156" s="217"/>
      <c r="B156" s="218"/>
      <c r="C156" s="47"/>
      <c r="D156" s="67"/>
      <c r="E156" s="47"/>
      <c r="F156" s="47"/>
      <c r="G156" s="47"/>
      <c r="H156" s="48"/>
    </row>
    <row r="157" spans="1:8" s="23" customFormat="1" ht="15.75">
      <c r="A157" s="217"/>
      <c r="B157" s="218"/>
      <c r="C157" s="47"/>
      <c r="D157" s="67"/>
      <c r="E157" s="47"/>
      <c r="F157" s="47"/>
      <c r="G157" s="47"/>
      <c r="H157" s="48"/>
    </row>
    <row r="158" spans="1:8" s="23" customFormat="1" ht="15.75">
      <c r="A158" s="217"/>
      <c r="B158" s="218"/>
      <c r="C158" s="47"/>
      <c r="D158" s="67"/>
      <c r="E158" s="47"/>
      <c r="F158" s="47"/>
      <c r="G158" s="47"/>
      <c r="H158" s="48"/>
    </row>
    <row r="159" spans="1:8" s="23" customFormat="1" ht="15.75">
      <c r="A159" s="217"/>
      <c r="B159" s="218"/>
      <c r="C159" s="47"/>
      <c r="D159" s="67"/>
      <c r="E159" s="47"/>
      <c r="F159" s="47"/>
      <c r="G159" s="47"/>
      <c r="H159" s="48"/>
    </row>
    <row r="160" spans="1:8" s="23" customFormat="1" ht="14.25" customHeight="1">
      <c r="A160" s="217"/>
      <c r="B160" s="218"/>
      <c r="C160" s="47"/>
      <c r="D160" s="67"/>
      <c r="E160" s="47"/>
      <c r="F160" s="47"/>
      <c r="G160" s="47"/>
      <c r="H160" s="48"/>
    </row>
    <row r="161" spans="1:8" s="23" customFormat="1" ht="15.75" hidden="1">
      <c r="A161" s="217"/>
      <c r="B161" s="218"/>
      <c r="C161" s="47"/>
      <c r="D161" s="67"/>
      <c r="E161" s="47"/>
      <c r="F161" s="47"/>
      <c r="G161" s="47"/>
      <c r="H161" s="48"/>
    </row>
    <row r="162" spans="1:8" s="23" customFormat="1" ht="15.75" hidden="1">
      <c r="A162" s="217"/>
      <c r="B162" s="218"/>
      <c r="C162" s="47"/>
      <c r="D162" s="67"/>
      <c r="E162" s="47"/>
      <c r="F162" s="47"/>
      <c r="G162" s="47"/>
      <c r="H162" s="48"/>
    </row>
    <row r="163" spans="1:8" s="23" customFormat="1" ht="15.75" hidden="1">
      <c r="A163" s="217"/>
      <c r="B163" s="218"/>
      <c r="C163" s="47"/>
      <c r="D163" s="67"/>
      <c r="E163" s="47"/>
      <c r="F163" s="47"/>
      <c r="G163" s="47"/>
      <c r="H163" s="48"/>
    </row>
    <row r="164" spans="1:8" s="23" customFormat="1" ht="15.75" hidden="1">
      <c r="A164" s="217"/>
      <c r="B164" s="218"/>
      <c r="C164" s="47"/>
      <c r="D164" s="67"/>
      <c r="E164" s="47"/>
      <c r="F164" s="47"/>
      <c r="G164" s="47"/>
      <c r="H164" s="48"/>
    </row>
    <row r="165" spans="1:8" s="23" customFormat="1" ht="15.75" hidden="1">
      <c r="A165" s="217"/>
      <c r="B165" s="218"/>
      <c r="C165" s="47"/>
      <c r="D165" s="67"/>
      <c r="E165" s="47"/>
      <c r="F165" s="47"/>
      <c r="G165" s="47"/>
      <c r="H165" s="48"/>
    </row>
    <row r="166" spans="1:8" s="23" customFormat="1" ht="16.5" hidden="1" thickBot="1">
      <c r="A166" s="179"/>
      <c r="B166" s="180"/>
      <c r="C166" s="168"/>
      <c r="D166" s="181"/>
      <c r="E166" s="168"/>
      <c r="F166" s="168"/>
      <c r="G166" s="168"/>
      <c r="H166" s="182"/>
    </row>
    <row r="167" spans="1:8" s="23" customFormat="1" ht="15.75">
      <c r="A167" s="217"/>
      <c r="B167" s="218"/>
      <c r="C167" s="47"/>
      <c r="D167" s="67"/>
      <c r="E167" s="47"/>
      <c r="F167" s="47"/>
      <c r="G167" s="47"/>
      <c r="H167" s="48"/>
    </row>
    <row r="168" spans="1:8" s="23" customFormat="1" ht="16.5" thickBot="1">
      <c r="A168" s="217"/>
      <c r="B168" s="218"/>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350547.625</v>
      </c>
      <c r="E170" s="572"/>
      <c r="F170" s="107"/>
      <c r="G170" s="107"/>
      <c r="H170" s="112"/>
    </row>
    <row r="171" spans="1:8" s="23" customFormat="1" ht="15.75">
      <c r="A171" s="106" t="str">
        <f>A62</f>
        <v>Part : B -Erection of DTC</v>
      </c>
      <c r="B171" s="107"/>
      <c r="C171" s="107"/>
      <c r="D171" s="572">
        <f>F100</f>
        <v>165866.875</v>
      </c>
      <c r="E171" s="572"/>
      <c r="F171" s="107"/>
      <c r="G171" s="107"/>
      <c r="H171" s="112"/>
    </row>
    <row r="172" spans="1:8" s="23" customFormat="1" ht="15.75">
      <c r="A172" s="106" t="str">
        <f>A113</f>
        <v>Part : C -LT Extension</v>
      </c>
      <c r="B172" s="107"/>
      <c r="C172" s="107"/>
      <c r="D172" s="219"/>
      <c r="E172" s="219">
        <f>F148</f>
        <v>91930.5625</v>
      </c>
      <c r="F172" s="107"/>
      <c r="G172" s="107"/>
      <c r="H172" s="112"/>
    </row>
    <row r="173" spans="1:8" s="23" customFormat="1" ht="15.75">
      <c r="A173" s="113"/>
      <c r="B173" s="114" t="s">
        <v>0</v>
      </c>
      <c r="C173" s="114"/>
      <c r="D173" s="545">
        <f>E172+D171+D170</f>
        <v>608345.0625</v>
      </c>
      <c r="E173" s="546"/>
      <c r="F173" s="114" t="s">
        <v>90</v>
      </c>
      <c r="G173" s="115">
        <f>D173</f>
        <v>608345.0625</v>
      </c>
      <c r="H173" s="116" t="s">
        <v>91</v>
      </c>
    </row>
    <row r="174" spans="1:8" s="23" customFormat="1" ht="20.25" thickBot="1">
      <c r="A174" s="599" t="s">
        <v>209</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f>G173</f>
        <v>608345.0625</v>
      </c>
      <c r="D176" s="46" t="s">
        <v>94</v>
      </c>
      <c r="E176" s="570" t="s">
        <v>164</v>
      </c>
      <c r="F176" s="570"/>
      <c r="G176" s="570" t="str">
        <f>C3</f>
        <v xml:space="preserve"> for Providing  Additional  </v>
      </c>
      <c r="H176" s="571"/>
    </row>
    <row r="177" spans="1:8" s="189" customFormat="1" ht="15.75">
      <c r="A177" s="594" t="str">
        <f>A4</f>
        <v>25KVA  DTC to the overloaded existing 25 Palangala   (524604)DTC at Kedamulluru Village  ,coming under   O&amp;M Section Virajpet, Virajpet Sub Division.</v>
      </c>
      <c r="B177" s="595"/>
      <c r="C177" s="595"/>
      <c r="D177" s="595"/>
      <c r="E177" s="595"/>
      <c r="F177" s="595"/>
      <c r="G177" s="595"/>
      <c r="H177" s="596"/>
    </row>
    <row r="178" spans="1:8" s="23" customFormat="1" ht="15.75">
      <c r="A178" s="589" t="s">
        <v>95</v>
      </c>
      <c r="B178" s="590"/>
      <c r="C178" s="590"/>
      <c r="D178" s="590"/>
      <c r="E178" s="590"/>
      <c r="F178" s="590"/>
      <c r="G178" s="590"/>
      <c r="H178" s="591"/>
    </row>
    <row r="179" spans="1:8" s="23" customFormat="1" ht="15.75">
      <c r="A179" s="589" t="s">
        <v>212</v>
      </c>
      <c r="B179" s="590"/>
      <c r="C179" s="590"/>
      <c r="D179" s="590"/>
      <c r="E179" s="590"/>
      <c r="F179" s="590"/>
      <c r="G179" s="590"/>
      <c r="H179" s="591"/>
    </row>
    <row r="180" spans="1:8" s="23" customFormat="1" ht="15.75">
      <c r="A180" s="589" t="s">
        <v>175</v>
      </c>
      <c r="B180" s="597"/>
      <c r="C180" s="597"/>
      <c r="D180" s="597"/>
      <c r="E180" s="597"/>
      <c r="F180" s="597"/>
      <c r="G180" s="597"/>
      <c r="H180" s="598"/>
    </row>
    <row r="181" spans="1:8" s="23" customFormat="1" ht="15.75">
      <c r="A181" s="589" t="s">
        <v>211</v>
      </c>
      <c r="B181" s="597"/>
      <c r="C181" s="597"/>
      <c r="D181" s="597"/>
      <c r="E181" s="597"/>
      <c r="F181" s="597"/>
      <c r="G181" s="597"/>
      <c r="H181" s="598"/>
    </row>
    <row r="182" spans="1:8" s="23" customFormat="1" ht="15.75">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5.75">
      <c r="A184" s="586" t="s">
        <v>213</v>
      </c>
      <c r="B184" s="587"/>
      <c r="C184" s="587"/>
      <c r="D184" s="587"/>
      <c r="E184" s="587"/>
      <c r="F184" s="587"/>
      <c r="G184" s="587"/>
      <c r="H184" s="588"/>
    </row>
    <row r="185" spans="1:8" s="23" customFormat="1" ht="15.75">
      <c r="A185" s="589" t="s">
        <v>210</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216"/>
      <c r="E187" s="68"/>
      <c r="F187" s="26"/>
      <c r="G187" s="592"/>
      <c r="H187" s="593"/>
    </row>
    <row r="188" spans="1:8" s="23" customFormat="1" ht="15.75">
      <c r="A188" s="586" t="s">
        <v>98</v>
      </c>
      <c r="B188" s="587"/>
      <c r="C188" s="587"/>
      <c r="D188" s="587"/>
      <c r="E188" s="587"/>
      <c r="F188" s="587"/>
      <c r="G188" s="587"/>
      <c r="H188" s="588"/>
    </row>
    <row r="189" spans="1:8" s="23" customFormat="1" ht="15.75">
      <c r="A189" s="106"/>
      <c r="B189" s="107"/>
      <c r="C189" s="46"/>
      <c r="D189" s="207"/>
      <c r="E189" s="46"/>
      <c r="F189" s="46"/>
      <c r="G189" s="46"/>
      <c r="H189" s="79"/>
    </row>
    <row r="190" spans="1:8" s="23" customFormat="1" ht="15.75">
      <c r="A190" s="45"/>
      <c r="B190" s="46"/>
      <c r="C190" s="46"/>
      <c r="D190" s="207"/>
      <c r="E190" s="46"/>
      <c r="F190" s="46"/>
      <c r="G190" s="207"/>
      <c r="H190" s="79"/>
    </row>
    <row r="191" spans="1:8" s="23" customFormat="1" ht="15.75">
      <c r="A191" s="45"/>
      <c r="B191" s="46"/>
      <c r="C191" s="46"/>
      <c r="D191" s="207"/>
      <c r="E191" s="46"/>
      <c r="F191" s="46"/>
      <c r="G191" s="207"/>
      <c r="H191" s="79"/>
    </row>
    <row r="192" spans="1:8" s="23" customFormat="1" ht="15.75">
      <c r="A192" s="45"/>
      <c r="B192" s="46"/>
      <c r="C192" s="46"/>
      <c r="D192" s="207"/>
      <c r="E192" s="46"/>
      <c r="F192" s="46"/>
      <c r="G192" s="207"/>
      <c r="H192" s="79"/>
    </row>
    <row r="193" spans="1:8" s="23" customFormat="1" ht="15.75">
      <c r="A193" s="586"/>
      <c r="B193" s="587"/>
      <c r="C193" s="587"/>
      <c r="D193" s="587"/>
      <c r="E193" s="587"/>
      <c r="F193" s="587"/>
      <c r="G193" s="587"/>
      <c r="H193" s="588"/>
    </row>
    <row r="194" spans="1:8" s="23" customFormat="1" ht="15.75">
      <c r="A194" s="213"/>
      <c r="B194" s="214"/>
      <c r="C194" s="214"/>
      <c r="D194" s="214"/>
      <c r="E194" s="214"/>
      <c r="F194" s="214"/>
      <c r="G194" s="214"/>
      <c r="H194" s="215"/>
    </row>
    <row r="195" spans="1:8" s="23" customFormat="1" ht="15.75">
      <c r="A195" s="213"/>
      <c r="B195" s="214"/>
      <c r="C195" s="214"/>
      <c r="D195" s="214"/>
      <c r="E195" s="214"/>
      <c r="F195" s="214"/>
      <c r="G195" s="214"/>
      <c r="H195" s="215"/>
    </row>
    <row r="196" spans="1:8" s="23" customFormat="1" ht="15.75">
      <c r="A196" s="213"/>
      <c r="B196" s="214"/>
      <c r="C196" s="214"/>
      <c r="D196" s="214"/>
      <c r="E196" s="214"/>
      <c r="F196" s="214"/>
      <c r="G196" s="214"/>
      <c r="H196" s="215"/>
    </row>
    <row r="197" spans="1:8" s="23" customFormat="1" ht="15.75">
      <c r="A197" s="213"/>
      <c r="B197" s="214"/>
      <c r="C197" s="214"/>
      <c r="D197" s="214"/>
      <c r="E197" s="214"/>
      <c r="F197" s="214"/>
      <c r="G197" s="214"/>
      <c r="H197" s="215"/>
    </row>
    <row r="198" spans="1:8" s="23" customFormat="1" ht="15.75">
      <c r="A198" s="213"/>
      <c r="B198" s="214"/>
      <c r="C198" s="214"/>
      <c r="D198" s="214"/>
      <c r="E198" s="214"/>
      <c r="F198" s="214"/>
      <c r="G198" s="214"/>
      <c r="H198" s="215"/>
    </row>
    <row r="199" spans="1:8" s="23" customFormat="1" ht="15.75">
      <c r="A199" s="213"/>
      <c r="B199" s="214"/>
      <c r="C199" s="214"/>
      <c r="D199" s="214"/>
      <c r="E199" s="214"/>
      <c r="F199" s="214"/>
      <c r="G199" s="214"/>
      <c r="H199" s="215"/>
    </row>
    <row r="200" spans="1:8" s="23" customFormat="1" ht="15.75">
      <c r="A200" s="106"/>
      <c r="B200" s="107"/>
      <c r="C200" s="46"/>
      <c r="D200" s="207"/>
      <c r="E200" s="46"/>
      <c r="F200" s="46"/>
      <c r="G200" s="46"/>
      <c r="H200" s="79"/>
    </row>
    <row r="201" spans="1:8" s="23" customFormat="1" ht="15.75">
      <c r="A201" s="45"/>
      <c r="B201" s="46"/>
      <c r="C201" s="46"/>
      <c r="D201" s="207"/>
      <c r="E201" s="46"/>
      <c r="F201" s="46"/>
      <c r="G201" s="207"/>
      <c r="H201" s="79"/>
    </row>
    <row r="202" spans="1:8" s="23" customFormat="1" ht="15.75">
      <c r="A202" s="45"/>
      <c r="B202" s="46"/>
      <c r="C202" s="46"/>
      <c r="D202" s="207"/>
      <c r="E202" s="46"/>
      <c r="F202" s="46"/>
      <c r="G202" s="207"/>
      <c r="H202" s="79"/>
    </row>
    <row r="203" spans="1:8" s="23" customFormat="1" ht="15.75">
      <c r="A203" s="45"/>
      <c r="B203" s="46"/>
      <c r="C203" s="46"/>
      <c r="D203" s="207"/>
      <c r="E203" s="46"/>
      <c r="F203" s="46"/>
      <c r="G203" s="207"/>
      <c r="H203" s="79"/>
    </row>
    <row r="204" spans="1:8" s="23" customFormat="1" ht="15.75">
      <c r="A204" s="45"/>
      <c r="B204" s="46"/>
      <c r="C204" s="46"/>
      <c r="D204" s="207"/>
      <c r="E204" s="46"/>
      <c r="F204" s="46"/>
      <c r="G204" s="207"/>
      <c r="H204" s="79"/>
    </row>
    <row r="205" spans="1:8" s="23" customFormat="1" ht="16.5" thickBot="1">
      <c r="A205" s="183"/>
      <c r="B205" s="184"/>
      <c r="C205" s="184"/>
      <c r="D205" s="170"/>
      <c r="E205" s="184"/>
      <c r="F205" s="184"/>
      <c r="G205" s="170"/>
      <c r="H205" s="185"/>
    </row>
    <row r="206" spans="1:8" s="23" customFormat="1" ht="15.75">
      <c r="A206" s="45"/>
      <c r="B206" s="46"/>
      <c r="C206" s="46"/>
      <c r="D206" s="207"/>
      <c r="E206" s="46"/>
      <c r="F206" s="46"/>
      <c r="G206" s="207"/>
      <c r="H206" s="79"/>
    </row>
    <row r="207" spans="1:8" s="23" customFormat="1" ht="15.75">
      <c r="A207" s="45"/>
      <c r="B207" s="46"/>
      <c r="C207" s="46"/>
      <c r="D207" s="207"/>
      <c r="E207" s="46"/>
      <c r="F207" s="46"/>
      <c r="G207" s="207"/>
      <c r="H207" s="79"/>
    </row>
    <row r="208" spans="1:8" s="23" customFormat="1" ht="15.75">
      <c r="A208" s="45"/>
      <c r="B208" s="46"/>
      <c r="C208" s="46"/>
      <c r="D208" s="207"/>
      <c r="E208" s="46"/>
      <c r="F208" s="46"/>
      <c r="G208" s="207"/>
      <c r="H208" s="79"/>
    </row>
    <row r="209" spans="1:8" s="23" customFormat="1" ht="15.75">
      <c r="A209" s="45"/>
      <c r="B209" s="46"/>
      <c r="C209" s="46"/>
      <c r="D209" s="207"/>
      <c r="E209" s="46"/>
      <c r="F209" s="46"/>
      <c r="G209" s="207"/>
      <c r="H209" s="79"/>
    </row>
    <row r="210" spans="1:8" s="23" customFormat="1" ht="15.75">
      <c r="A210" s="45"/>
      <c r="B210" s="46"/>
      <c r="C210" s="46"/>
      <c r="D210" s="207"/>
      <c r="E210" s="46"/>
      <c r="F210" s="46"/>
      <c r="G210" s="207"/>
      <c r="H210" s="79"/>
    </row>
    <row r="211" spans="1:8" s="23" customFormat="1" ht="15.75">
      <c r="A211" s="45"/>
      <c r="B211" s="46"/>
      <c r="C211" s="46"/>
      <c r="D211" s="207"/>
      <c r="E211" s="46"/>
      <c r="F211" s="46"/>
      <c r="G211" s="207"/>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6:H46"/>
    <mergeCell ref="F47:H47"/>
    <mergeCell ref="F48:H48"/>
    <mergeCell ref="A58:H58"/>
    <mergeCell ref="B38:E38"/>
    <mergeCell ref="B39:E39"/>
    <mergeCell ref="B40:E40"/>
    <mergeCell ref="B41:E41"/>
    <mergeCell ref="B42:E42"/>
    <mergeCell ref="B43:E43"/>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0866141732283472" right="0.70866141732283472" top="0.74803149606299213" bottom="0.74803149606299213" header="0.31496062992125984" footer="0.31496062992125984"/>
  <pageSetup paperSize="9" scale="85" orientation="portrait" verticalDpi="0" r:id="rId1"/>
  <drawing r:id="rId2"/>
</worksheet>
</file>

<file path=xl/worksheets/sheet9.xml><?xml version="1.0" encoding="utf-8"?>
<worksheet xmlns="http://schemas.openxmlformats.org/spreadsheetml/2006/main" xmlns:r="http://schemas.openxmlformats.org/officeDocument/2006/relationships">
  <dimension ref="A1:GI338"/>
  <sheetViews>
    <sheetView workbookViewId="0">
      <selection activeCell="B40" sqref="B40:E40"/>
    </sheetView>
  </sheetViews>
  <sheetFormatPr defaultColWidth="9.140625" defaultRowHeight="12.75"/>
  <cols>
    <col min="1" max="1" width="4.85546875" style="22" customWidth="1"/>
    <col min="2" max="2" width="42.28515625" style="22" bestFit="1" customWidth="1"/>
    <col min="3" max="3" width="8.7109375" style="22" customWidth="1"/>
    <col min="4" max="4" width="5.85546875" style="23" customWidth="1"/>
    <col min="5" max="5" width="9.5703125" style="22" bestFit="1" customWidth="1"/>
    <col min="6" max="6" width="11.28515625" style="22" bestFit="1" customWidth="1"/>
    <col min="7" max="7" width="9.7109375" style="22" customWidth="1"/>
    <col min="8" max="8" width="11.28515625" style="22" bestFit="1"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215</v>
      </c>
      <c r="B4" s="560"/>
      <c r="C4" s="560"/>
      <c r="D4" s="560"/>
      <c r="E4" s="560"/>
      <c r="F4" s="560"/>
      <c r="G4" s="560"/>
      <c r="H4" s="561"/>
    </row>
    <row r="5" spans="1:191" s="23" customFormat="1" ht="15" customHeight="1">
      <c r="A5" s="24" t="s">
        <v>24</v>
      </c>
      <c r="B5" s="25"/>
      <c r="C5" s="236"/>
      <c r="D5" s="236"/>
      <c r="E5" s="236"/>
      <c r="F5" s="236"/>
      <c r="G5" s="581"/>
      <c r="H5" s="582"/>
    </row>
    <row r="6" spans="1:191" s="26" customFormat="1" ht="11.25" customHeight="1">
      <c r="A6" s="118">
        <f>C6*F6*H6</f>
        <v>4.62</v>
      </c>
      <c r="B6" s="231" t="s">
        <v>25</v>
      </c>
      <c r="C6" s="156">
        <v>3.5000000000000003E-2</v>
      </c>
      <c r="D6" s="583" t="s">
        <v>26</v>
      </c>
      <c r="E6" s="583"/>
      <c r="F6" s="156">
        <v>44</v>
      </c>
      <c r="G6" s="231" t="s">
        <v>27</v>
      </c>
      <c r="H6" s="157">
        <v>3</v>
      </c>
      <c r="I6" s="121"/>
      <c r="J6" s="232"/>
      <c r="K6" s="120"/>
      <c r="L6" s="232"/>
      <c r="M6" s="120"/>
      <c r="N6" s="232"/>
      <c r="O6" s="120"/>
      <c r="P6" s="121"/>
      <c r="Q6" s="232"/>
      <c r="R6" s="120"/>
      <c r="S6" s="585"/>
      <c r="T6" s="585"/>
      <c r="U6" s="120"/>
      <c r="V6" s="232"/>
      <c r="W6" s="120"/>
      <c r="X6" s="121"/>
      <c r="Y6" s="232"/>
      <c r="Z6" s="120"/>
      <c r="AA6" s="585"/>
      <c r="AB6" s="585"/>
      <c r="AC6" s="120"/>
      <c r="AD6" s="232"/>
      <c r="AE6" s="120"/>
      <c r="AF6" s="121"/>
      <c r="AG6" s="232"/>
      <c r="AH6" s="120"/>
      <c r="AI6" s="585"/>
      <c r="AJ6" s="585"/>
      <c r="AK6" s="120"/>
      <c r="AL6" s="232"/>
      <c r="AM6" s="120"/>
      <c r="AN6" s="121"/>
      <c r="AO6" s="232"/>
      <c r="AP6" s="120"/>
      <c r="AQ6" s="585"/>
      <c r="AR6" s="585"/>
      <c r="AS6" s="120"/>
      <c r="AT6" s="232"/>
      <c r="AU6" s="120"/>
      <c r="AV6" s="121"/>
      <c r="AW6" s="232"/>
      <c r="AX6" s="120"/>
      <c r="AY6" s="585"/>
      <c r="AZ6" s="585"/>
      <c r="BA6" s="120"/>
      <c r="BB6" s="232"/>
      <c r="BC6" s="120"/>
      <c r="BD6" s="121"/>
      <c r="BE6" s="232"/>
      <c r="BF6" s="120"/>
      <c r="BG6" s="585"/>
      <c r="BH6" s="585"/>
      <c r="BI6" s="120"/>
      <c r="BJ6" s="232"/>
      <c r="BK6" s="120"/>
      <c r="BL6" s="121"/>
      <c r="BM6" s="232"/>
      <c r="BN6" s="120"/>
      <c r="BO6" s="585"/>
      <c r="BP6" s="585"/>
      <c r="BQ6" s="120"/>
      <c r="BR6" s="232"/>
      <c r="BS6" s="120"/>
      <c r="BT6" s="121"/>
      <c r="BU6" s="232"/>
      <c r="BV6" s="120"/>
      <c r="BW6" s="585"/>
      <c r="BX6" s="585"/>
      <c r="BY6" s="120"/>
      <c r="BZ6" s="232"/>
      <c r="CA6" s="120"/>
      <c r="CB6" s="121"/>
      <c r="CC6" s="232"/>
      <c r="CD6" s="120"/>
      <c r="CE6" s="585"/>
      <c r="CF6" s="585"/>
      <c r="CG6" s="120"/>
      <c r="CH6" s="232"/>
      <c r="CI6" s="120"/>
      <c r="CJ6" s="121"/>
      <c r="CK6" s="232"/>
      <c r="CL6" s="120"/>
      <c r="CM6" s="585"/>
      <c r="CN6" s="585"/>
      <c r="CO6" s="120"/>
      <c r="CP6" s="232"/>
      <c r="CQ6" s="120"/>
      <c r="CR6" s="121"/>
      <c r="CS6" s="232"/>
      <c r="CT6" s="120"/>
      <c r="CU6" s="585"/>
      <c r="CV6" s="585"/>
      <c r="CW6" s="120"/>
      <c r="CX6" s="232"/>
      <c r="CY6" s="120"/>
      <c r="CZ6" s="121"/>
      <c r="DA6" s="232"/>
      <c r="DB6" s="120"/>
      <c r="DC6" s="585"/>
      <c r="DD6" s="585"/>
      <c r="DE6" s="120"/>
      <c r="DF6" s="232"/>
      <c r="DG6" s="120"/>
      <c r="DH6" s="121"/>
      <c r="DI6" s="232"/>
      <c r="DJ6" s="120"/>
      <c r="DK6" s="585"/>
      <c r="DL6" s="585"/>
      <c r="DM6" s="120"/>
      <c r="DN6" s="232"/>
      <c r="DO6" s="120"/>
      <c r="DP6" s="121"/>
      <c r="DQ6" s="232"/>
      <c r="DR6" s="120"/>
      <c r="DS6" s="585"/>
      <c r="DT6" s="585"/>
      <c r="DU6" s="120"/>
      <c r="DV6" s="232"/>
      <c r="DW6" s="120"/>
      <c r="DX6" s="121"/>
      <c r="DY6" s="232"/>
      <c r="DZ6" s="120"/>
      <c r="EA6" s="585"/>
      <c r="EB6" s="585"/>
      <c r="EC6" s="120"/>
      <c r="ED6" s="232"/>
      <c r="EE6" s="120"/>
      <c r="EF6" s="121"/>
      <c r="EG6" s="232"/>
      <c r="EH6" s="120"/>
      <c r="EI6" s="585"/>
      <c r="EJ6" s="585"/>
      <c r="EK6" s="120"/>
      <c r="EL6" s="232"/>
      <c r="EM6" s="120"/>
      <c r="EN6" s="121"/>
      <c r="EO6" s="232"/>
      <c r="EP6" s="120"/>
      <c r="EQ6" s="585"/>
      <c r="ER6" s="585"/>
      <c r="ES6" s="120"/>
      <c r="ET6" s="232"/>
      <c r="EU6" s="120"/>
      <c r="EV6" s="121"/>
      <c r="EW6" s="232"/>
      <c r="EX6" s="120"/>
      <c r="EY6" s="585"/>
      <c r="EZ6" s="585"/>
      <c r="FA6" s="120"/>
      <c r="FB6" s="232"/>
      <c r="FC6" s="120"/>
      <c r="FD6" s="121"/>
      <c r="FE6" s="232"/>
      <c r="FF6" s="120"/>
      <c r="FG6" s="585"/>
      <c r="FH6" s="585"/>
      <c r="FI6" s="120"/>
      <c r="FJ6" s="232"/>
      <c r="FK6" s="120"/>
      <c r="FL6" s="121"/>
      <c r="FM6" s="232"/>
      <c r="FN6" s="120"/>
      <c r="FO6" s="585"/>
      <c r="FP6" s="585"/>
      <c r="FQ6" s="120"/>
      <c r="FR6" s="232"/>
      <c r="FS6" s="120"/>
      <c r="FT6" s="121"/>
      <c r="FU6" s="232"/>
      <c r="FV6" s="120"/>
      <c r="FW6" s="585"/>
      <c r="FX6" s="585"/>
      <c r="FY6" s="120"/>
      <c r="FZ6" s="232"/>
      <c r="GA6" s="120"/>
      <c r="GB6" s="121"/>
      <c r="GC6" s="232"/>
      <c r="GD6" s="120"/>
      <c r="GE6" s="585"/>
      <c r="GF6" s="585"/>
      <c r="GG6" s="120"/>
      <c r="GH6" s="232"/>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229" t="s">
        <v>32</v>
      </c>
      <c r="H8" s="230" t="s">
        <v>33</v>
      </c>
    </row>
    <row r="9" spans="1:191" s="23" customFormat="1" ht="31.5">
      <c r="A9" s="159">
        <v>1</v>
      </c>
      <c r="B9" s="27" t="s">
        <v>35</v>
      </c>
      <c r="C9" s="117" t="s">
        <v>36</v>
      </c>
      <c r="D9" s="117">
        <v>2</v>
      </c>
      <c r="E9" s="28">
        <v>49806</v>
      </c>
      <c r="F9" s="122">
        <f>E9*D9</f>
        <v>99612</v>
      </c>
      <c r="G9" s="123">
        <v>7244</v>
      </c>
      <c r="H9" s="160">
        <f t="shared" ref="H9:H26" si="0">G9*D9</f>
        <v>14488</v>
      </c>
    </row>
    <row r="10" spans="1:191" s="23" customFormat="1" ht="15.75">
      <c r="A10" s="159">
        <v>2</v>
      </c>
      <c r="B10" s="30" t="s">
        <v>37</v>
      </c>
      <c r="C10" s="31" t="s">
        <v>38</v>
      </c>
      <c r="D10" s="117">
        <v>10</v>
      </c>
      <c r="E10" s="124">
        <v>6258</v>
      </c>
      <c r="F10" s="122">
        <f t="shared" ref="F10:F30" si="1">E10*D10</f>
        <v>62580</v>
      </c>
      <c r="G10" s="124">
        <v>1166</v>
      </c>
      <c r="H10" s="160">
        <f t="shared" si="0"/>
        <v>11660</v>
      </c>
    </row>
    <row r="11" spans="1:191" s="23" customFormat="1" ht="15.75">
      <c r="A11" s="159">
        <v>3</v>
      </c>
      <c r="B11" s="30" t="s">
        <v>39</v>
      </c>
      <c r="C11" s="31" t="s">
        <v>38</v>
      </c>
      <c r="D11" s="117">
        <v>31</v>
      </c>
      <c r="E11" s="124">
        <v>3689</v>
      </c>
      <c r="F11" s="122">
        <f t="shared" si="1"/>
        <v>114359</v>
      </c>
      <c r="G11" s="124">
        <v>1166</v>
      </c>
      <c r="H11" s="160">
        <f t="shared" si="0"/>
        <v>36146</v>
      </c>
    </row>
    <row r="12" spans="1:191" s="23" customFormat="1" ht="15.75">
      <c r="A12" s="159">
        <v>4</v>
      </c>
      <c r="B12" s="30" t="s">
        <v>41</v>
      </c>
      <c r="C12" s="117" t="s">
        <v>36</v>
      </c>
      <c r="D12" s="117">
        <v>4</v>
      </c>
      <c r="E12" s="32">
        <v>858</v>
      </c>
      <c r="F12" s="122">
        <f t="shared" si="1"/>
        <v>3432</v>
      </c>
      <c r="G12" s="124">
        <v>231</v>
      </c>
      <c r="H12" s="160">
        <f t="shared" si="0"/>
        <v>924</v>
      </c>
    </row>
    <row r="13" spans="1:191" s="23" customFormat="1" ht="33.75" customHeight="1">
      <c r="A13" s="159">
        <v>5</v>
      </c>
      <c r="B13" s="134" t="s">
        <v>144</v>
      </c>
      <c r="C13" s="117" t="s">
        <v>36</v>
      </c>
      <c r="D13" s="117">
        <v>48</v>
      </c>
      <c r="E13" s="32">
        <v>444</v>
      </c>
      <c r="F13" s="28">
        <f t="shared" si="1"/>
        <v>21312</v>
      </c>
      <c r="G13" s="124">
        <v>106</v>
      </c>
      <c r="H13" s="161">
        <f t="shared" si="0"/>
        <v>5088</v>
      </c>
    </row>
    <row r="14" spans="1:191" s="23" customFormat="1" ht="15.75">
      <c r="A14" s="159">
        <v>6</v>
      </c>
      <c r="B14" s="30" t="s">
        <v>42</v>
      </c>
      <c r="C14" s="117" t="s">
        <v>36</v>
      </c>
      <c r="D14" s="117">
        <v>0</v>
      </c>
      <c r="E14" s="32">
        <v>258</v>
      </c>
      <c r="F14" s="28">
        <f t="shared" si="1"/>
        <v>0</v>
      </c>
      <c r="G14" s="124">
        <v>106</v>
      </c>
      <c r="H14" s="161">
        <f>G14*D14</f>
        <v>0</v>
      </c>
    </row>
    <row r="15" spans="1:191" s="23" customFormat="1" ht="15.75">
      <c r="A15" s="159">
        <v>7</v>
      </c>
      <c r="B15" s="30" t="s">
        <v>43</v>
      </c>
      <c r="C15" s="117" t="s">
        <v>36</v>
      </c>
      <c r="D15" s="117">
        <v>2</v>
      </c>
      <c r="E15" s="32">
        <v>272</v>
      </c>
      <c r="F15" s="28">
        <f t="shared" si="1"/>
        <v>544</v>
      </c>
      <c r="G15" s="135">
        <v>106</v>
      </c>
      <c r="H15" s="161">
        <f>G15*D15</f>
        <v>212</v>
      </c>
    </row>
    <row r="16" spans="1:191" s="23" customFormat="1" ht="15.75">
      <c r="A16" s="159">
        <v>8</v>
      </c>
      <c r="B16" s="30" t="s">
        <v>135</v>
      </c>
      <c r="C16" s="31" t="s">
        <v>38</v>
      </c>
      <c r="D16" s="117">
        <v>42</v>
      </c>
      <c r="E16" s="124">
        <v>164</v>
      </c>
      <c r="F16" s="122">
        <f t="shared" si="1"/>
        <v>6888</v>
      </c>
      <c r="G16" s="135">
        <v>0</v>
      </c>
      <c r="H16" s="160">
        <f t="shared" si="0"/>
        <v>0</v>
      </c>
    </row>
    <row r="17" spans="1:8" s="23" customFormat="1" ht="15.75">
      <c r="A17" s="159">
        <v>9</v>
      </c>
      <c r="B17" s="30" t="s">
        <v>136</v>
      </c>
      <c r="C17" s="31" t="s">
        <v>38</v>
      </c>
      <c r="D17" s="117">
        <v>111</v>
      </c>
      <c r="E17" s="124">
        <v>180</v>
      </c>
      <c r="F17" s="122">
        <f t="shared" si="1"/>
        <v>19980</v>
      </c>
      <c r="G17" s="135">
        <v>0</v>
      </c>
      <c r="H17" s="160">
        <f t="shared" si="0"/>
        <v>0</v>
      </c>
    </row>
    <row r="18" spans="1:8" s="23" customFormat="1" ht="15.75">
      <c r="A18" s="159">
        <v>10</v>
      </c>
      <c r="B18" s="30" t="s">
        <v>44</v>
      </c>
      <c r="C18" s="117" t="s">
        <v>38</v>
      </c>
      <c r="D18" s="117">
        <v>0</v>
      </c>
      <c r="E18" s="124">
        <v>16</v>
      </c>
      <c r="F18" s="122">
        <f t="shared" si="1"/>
        <v>0</v>
      </c>
      <c r="G18" s="124">
        <v>0</v>
      </c>
      <c r="H18" s="160">
        <f>G18*D18</f>
        <v>0</v>
      </c>
    </row>
    <row r="19" spans="1:8" s="23" customFormat="1" ht="15.75">
      <c r="A19" s="159">
        <v>11</v>
      </c>
      <c r="B19" s="30" t="s">
        <v>45</v>
      </c>
      <c r="C19" s="117" t="s">
        <v>38</v>
      </c>
      <c r="D19" s="117">
        <v>0</v>
      </c>
      <c r="E19" s="124">
        <v>48</v>
      </c>
      <c r="F19" s="122">
        <f t="shared" si="1"/>
        <v>0</v>
      </c>
      <c r="G19" s="124">
        <v>0</v>
      </c>
      <c r="H19" s="160">
        <f>G19*D19</f>
        <v>0</v>
      </c>
    </row>
    <row r="20" spans="1:8" s="23" customFormat="1" ht="15.75">
      <c r="A20" s="159">
        <v>12</v>
      </c>
      <c r="B20" s="30" t="s">
        <v>46</v>
      </c>
      <c r="C20" s="31" t="s">
        <v>47</v>
      </c>
      <c r="D20" s="203">
        <f>A6+A6*1.5%</f>
        <v>4.6893000000000002</v>
      </c>
      <c r="E20" s="124">
        <v>36497</v>
      </c>
      <c r="F20" s="122">
        <f t="shared" si="1"/>
        <v>171145.38210000002</v>
      </c>
      <c r="G20" s="124">
        <v>2869</v>
      </c>
      <c r="H20" s="160">
        <f t="shared" si="0"/>
        <v>13453.601700000001</v>
      </c>
    </row>
    <row r="21" spans="1:8" s="23" customFormat="1" ht="15.75">
      <c r="A21" s="159">
        <v>13</v>
      </c>
      <c r="B21" s="30" t="s">
        <v>48</v>
      </c>
      <c r="C21" s="31"/>
      <c r="D21" s="117"/>
      <c r="E21" s="124"/>
      <c r="F21" s="122">
        <f>F20*3%</f>
        <v>5134.3614630000002</v>
      </c>
      <c r="G21" s="124"/>
      <c r="H21" s="160">
        <f t="shared" si="0"/>
        <v>0</v>
      </c>
    </row>
    <row r="22" spans="1:8" s="23" customFormat="1" ht="15.75">
      <c r="A22" s="159">
        <v>14</v>
      </c>
      <c r="B22" s="30" t="s">
        <v>49</v>
      </c>
      <c r="C22" s="117" t="s">
        <v>36</v>
      </c>
      <c r="D22" s="117">
        <v>28</v>
      </c>
      <c r="E22" s="32">
        <v>830</v>
      </c>
      <c r="F22" s="122">
        <f t="shared" si="1"/>
        <v>23240</v>
      </c>
      <c r="G22" s="124">
        <v>390</v>
      </c>
      <c r="H22" s="160">
        <f t="shared" si="0"/>
        <v>10920</v>
      </c>
    </row>
    <row r="23" spans="1:8" s="23" customFormat="1" ht="15.75">
      <c r="A23" s="159">
        <v>15</v>
      </c>
      <c r="B23" s="30" t="s">
        <v>50</v>
      </c>
      <c r="C23" s="31" t="s">
        <v>38</v>
      </c>
      <c r="D23" s="204">
        <f>SUM(D10:D11)</f>
        <v>41</v>
      </c>
      <c r="E23" s="124">
        <v>165</v>
      </c>
      <c r="F23" s="122">
        <f t="shared" si="1"/>
        <v>6765</v>
      </c>
      <c r="G23" s="124">
        <v>61</v>
      </c>
      <c r="H23" s="160">
        <f t="shared" si="0"/>
        <v>2501</v>
      </c>
    </row>
    <row r="24" spans="1:8" s="23" customFormat="1" ht="15.75">
      <c r="A24" s="159">
        <v>16</v>
      </c>
      <c r="B24" s="30" t="s">
        <v>51</v>
      </c>
      <c r="C24" s="117" t="s">
        <v>52</v>
      </c>
      <c r="D24" s="117">
        <v>0</v>
      </c>
      <c r="E24" s="124">
        <v>80</v>
      </c>
      <c r="F24" s="122">
        <f t="shared" si="1"/>
        <v>0</v>
      </c>
      <c r="G24" s="124">
        <v>663</v>
      </c>
      <c r="H24" s="160">
        <f t="shared" si="0"/>
        <v>0</v>
      </c>
    </row>
    <row r="25" spans="1:8" s="23" customFormat="1" ht="15.75">
      <c r="A25" s="159">
        <v>17</v>
      </c>
      <c r="B25" s="30" t="s">
        <v>53</v>
      </c>
      <c r="C25" s="31" t="s">
        <v>54</v>
      </c>
      <c r="D25" s="117">
        <v>1</v>
      </c>
      <c r="E25" s="124">
        <v>4868</v>
      </c>
      <c r="F25" s="122">
        <f t="shared" si="1"/>
        <v>4868</v>
      </c>
      <c r="G25" s="124">
        <v>465</v>
      </c>
      <c r="H25" s="160">
        <f t="shared" si="0"/>
        <v>465</v>
      </c>
    </row>
    <row r="26" spans="1:8" s="23" customFormat="1" ht="15.75">
      <c r="A26" s="159">
        <v>18</v>
      </c>
      <c r="B26" s="30" t="s">
        <v>55</v>
      </c>
      <c r="C26" s="31" t="s">
        <v>47</v>
      </c>
      <c r="D26" s="117">
        <v>0</v>
      </c>
      <c r="E26" s="124">
        <v>0</v>
      </c>
      <c r="F26" s="122">
        <f t="shared" si="1"/>
        <v>0</v>
      </c>
      <c r="G26" s="124">
        <v>3375</v>
      </c>
      <c r="H26" s="160">
        <f t="shared" si="0"/>
        <v>0</v>
      </c>
    </row>
    <row r="27" spans="1:8" s="23" customFormat="1" ht="15.75">
      <c r="A27" s="159">
        <v>19</v>
      </c>
      <c r="B27" s="33" t="s">
        <v>56</v>
      </c>
      <c r="C27" s="34" t="s">
        <v>47</v>
      </c>
      <c r="D27" s="92">
        <v>0</v>
      </c>
      <c r="E27" s="124">
        <v>0</v>
      </c>
      <c r="F27" s="122">
        <f t="shared" si="1"/>
        <v>0</v>
      </c>
      <c r="G27" s="124">
        <v>187</v>
      </c>
      <c r="H27" s="160">
        <f>G27*D27</f>
        <v>0</v>
      </c>
    </row>
    <row r="28" spans="1:8" s="23" customFormat="1" ht="15.75">
      <c r="A28" s="159">
        <v>20</v>
      </c>
      <c r="B28" s="35" t="s">
        <v>146</v>
      </c>
      <c r="C28" s="31" t="s">
        <v>36</v>
      </c>
      <c r="D28" s="204">
        <f>SUM(D10:D11)</f>
        <v>41</v>
      </c>
      <c r="E28" s="124">
        <v>0</v>
      </c>
      <c r="F28" s="122">
        <f t="shared" si="1"/>
        <v>0</v>
      </c>
      <c r="G28" s="124">
        <v>92</v>
      </c>
      <c r="H28" s="160">
        <f>D28*G28*1.9</f>
        <v>7166.7999999999993</v>
      </c>
    </row>
    <row r="29" spans="1:8" s="23" customFormat="1" ht="15.75">
      <c r="A29" s="159">
        <v>21</v>
      </c>
      <c r="B29" s="30" t="s">
        <v>141</v>
      </c>
      <c r="C29" s="34" t="s">
        <v>47</v>
      </c>
      <c r="D29" s="92">
        <v>0</v>
      </c>
      <c r="E29" s="124">
        <v>0</v>
      </c>
      <c r="F29" s="122">
        <f t="shared" si="1"/>
        <v>0</v>
      </c>
      <c r="G29" s="124">
        <v>1166</v>
      </c>
      <c r="H29" s="160">
        <f>G29*D29</f>
        <v>0</v>
      </c>
    </row>
    <row r="30" spans="1:8" s="23" customFormat="1" ht="15.75">
      <c r="A30" s="159">
        <v>22</v>
      </c>
      <c r="B30" s="30" t="s">
        <v>58</v>
      </c>
      <c r="C30" s="31" t="s">
        <v>47</v>
      </c>
      <c r="D30" s="117">
        <v>0</v>
      </c>
      <c r="E30" s="124">
        <v>0</v>
      </c>
      <c r="F30" s="122">
        <f t="shared" si="1"/>
        <v>0</v>
      </c>
      <c r="G30" s="124">
        <v>1894</v>
      </c>
      <c r="H30" s="160">
        <f>D30*G30*1.9</f>
        <v>0</v>
      </c>
    </row>
    <row r="31" spans="1:8" s="23" customFormat="1" ht="15.75">
      <c r="A31" s="159">
        <v>23</v>
      </c>
      <c r="B31" s="30" t="s">
        <v>59</v>
      </c>
      <c r="C31" s="30"/>
      <c r="D31" s="31"/>
      <c r="E31" s="32"/>
      <c r="F31" s="29">
        <v>1</v>
      </c>
      <c r="G31" s="32"/>
      <c r="H31" s="161">
        <f>H32-SUM(H9:H30)</f>
        <v>75.598299999997835</v>
      </c>
    </row>
    <row r="32" spans="1:8" s="41" customFormat="1" ht="15.75">
      <c r="A32" s="159">
        <v>24</v>
      </c>
      <c r="B32" s="37" t="s">
        <v>60</v>
      </c>
      <c r="C32" s="36"/>
      <c r="D32" s="38"/>
      <c r="E32" s="39"/>
      <c r="F32" s="40">
        <f>ROUND(SUM(F9:F30)+49,-2)</f>
        <v>539900</v>
      </c>
      <c r="G32" s="40"/>
      <c r="H32" s="163">
        <f>ROUND(SUM(H9:H30)+49,-2)</f>
        <v>103100</v>
      </c>
    </row>
    <row r="33" spans="1:8" s="41" customFormat="1" ht="15.75">
      <c r="A33" s="159">
        <v>25</v>
      </c>
      <c r="B33" s="562" t="s">
        <v>61</v>
      </c>
      <c r="C33" s="562"/>
      <c r="D33" s="562"/>
      <c r="E33" s="562"/>
      <c r="F33" s="42">
        <f>H32</f>
        <v>103100</v>
      </c>
      <c r="G33" s="30"/>
      <c r="H33" s="165"/>
    </row>
    <row r="34" spans="1:8" s="41" customFormat="1" ht="15.75">
      <c r="A34" s="159">
        <v>26</v>
      </c>
      <c r="B34" s="562" t="s">
        <v>142</v>
      </c>
      <c r="C34" s="562"/>
      <c r="D34" s="562"/>
      <c r="E34" s="562"/>
      <c r="F34" s="42">
        <f>F33*45%</f>
        <v>46395</v>
      </c>
      <c r="G34" s="30"/>
      <c r="H34" s="165"/>
    </row>
    <row r="35" spans="1:8" s="41" customFormat="1" ht="15.75">
      <c r="A35" s="159">
        <v>27</v>
      </c>
      <c r="B35" s="538" t="s">
        <v>145</v>
      </c>
      <c r="C35" s="539"/>
      <c r="D35" s="539"/>
      <c r="E35" s="540"/>
      <c r="F35" s="42">
        <f>18%*(F33+F34)</f>
        <v>26909.1</v>
      </c>
      <c r="G35" s="30"/>
      <c r="H35" s="165"/>
    </row>
    <row r="36" spans="1:8" s="41" customFormat="1" ht="15.75">
      <c r="A36" s="159">
        <v>28</v>
      </c>
      <c r="B36" s="541" t="s">
        <v>140</v>
      </c>
      <c r="C36" s="542"/>
      <c r="D36" s="542"/>
      <c r="E36" s="543"/>
      <c r="F36" s="42">
        <f>2%*F32</f>
        <v>10798</v>
      </c>
      <c r="G36" s="30"/>
      <c r="H36" s="165"/>
    </row>
    <row r="37" spans="1:8" s="41" customFormat="1" ht="15.75">
      <c r="A37" s="159">
        <v>29</v>
      </c>
      <c r="B37" s="541" t="s">
        <v>150</v>
      </c>
      <c r="C37" s="542"/>
      <c r="D37" s="542"/>
      <c r="E37" s="543"/>
      <c r="F37" s="42">
        <f>16.25%*(F33+F34)</f>
        <v>24292.9375</v>
      </c>
      <c r="G37" s="30"/>
      <c r="H37" s="165"/>
    </row>
    <row r="38" spans="1:8" s="41" customFormat="1" ht="15.75">
      <c r="A38" s="159">
        <v>30</v>
      </c>
      <c r="B38" s="544" t="s">
        <v>62</v>
      </c>
      <c r="C38" s="544"/>
      <c r="D38" s="544"/>
      <c r="E38" s="544"/>
      <c r="F38" s="42">
        <f>SUM(F32:F34)*2%</f>
        <v>13787.9</v>
      </c>
      <c r="G38" s="43"/>
      <c r="H38" s="166"/>
    </row>
    <row r="39" spans="1:8" s="41" customFormat="1" ht="15.75">
      <c r="A39" s="159">
        <v>31</v>
      </c>
      <c r="B39" s="544" t="s">
        <v>99</v>
      </c>
      <c r="C39" s="544"/>
      <c r="D39" s="544"/>
      <c r="E39" s="544"/>
      <c r="F39" s="42">
        <f>SUM(F33:F34)*20%</f>
        <v>29899</v>
      </c>
      <c r="G39" s="30"/>
      <c r="H39" s="165"/>
    </row>
    <row r="40" spans="1:8" s="41" customFormat="1" ht="15.75">
      <c r="A40" s="159">
        <v>32</v>
      </c>
      <c r="B40" s="544" t="s">
        <v>63</v>
      </c>
      <c r="C40" s="544"/>
      <c r="D40" s="544"/>
      <c r="E40" s="544"/>
      <c r="F40" s="42">
        <v>0</v>
      </c>
      <c r="G40" s="30"/>
      <c r="H40" s="165"/>
    </row>
    <row r="41" spans="1:8" s="41" customFormat="1" ht="15.75">
      <c r="A41" s="159">
        <v>33</v>
      </c>
      <c r="B41" s="544" t="s">
        <v>64</v>
      </c>
      <c r="C41" s="544"/>
      <c r="D41" s="544"/>
      <c r="E41" s="544"/>
      <c r="F41" s="42">
        <v>1000</v>
      </c>
      <c r="G41" s="30"/>
      <c r="H41" s="165"/>
    </row>
    <row r="42" spans="1:8" s="41" customFormat="1" ht="15.75">
      <c r="A42" s="159">
        <v>34</v>
      </c>
      <c r="B42" s="544" t="s">
        <v>65</v>
      </c>
      <c r="C42" s="544"/>
      <c r="D42" s="544"/>
      <c r="E42" s="544"/>
      <c r="F42" s="42">
        <v>0</v>
      </c>
      <c r="G42" s="30"/>
      <c r="H42" s="165"/>
    </row>
    <row r="43" spans="1:8" s="23" customFormat="1" ht="15.75">
      <c r="A43" s="563" t="s">
        <v>66</v>
      </c>
      <c r="B43" s="564"/>
      <c r="C43" s="564"/>
      <c r="D43" s="564"/>
      <c r="E43" s="564"/>
      <c r="F43" s="44">
        <f>SUM(F32:F42)</f>
        <v>796081.9375</v>
      </c>
      <c r="G43" s="579"/>
      <c r="H43" s="580"/>
    </row>
    <row r="44" spans="1:8" s="23" customFormat="1" ht="15.75">
      <c r="A44" s="45" t="s">
        <v>100</v>
      </c>
      <c r="B44" s="46"/>
      <c r="C44" s="47"/>
      <c r="D44" s="236"/>
      <c r="E44" s="47"/>
      <c r="F44" s="47"/>
      <c r="G44" s="47"/>
      <c r="H44" s="48"/>
    </row>
    <row r="45" spans="1:8" s="23" customFormat="1" ht="15.75">
      <c r="A45" s="547" t="s">
        <v>67</v>
      </c>
      <c r="B45" s="548"/>
      <c r="C45" s="548"/>
      <c r="D45" s="548"/>
      <c r="E45" s="548"/>
      <c r="F45" s="548"/>
      <c r="G45" s="548"/>
      <c r="H45" s="549"/>
    </row>
    <row r="46" spans="1:8" s="23" customFormat="1" ht="15.75">
      <c r="A46" s="49"/>
      <c r="B46" s="47"/>
      <c r="C46" s="47"/>
      <c r="D46" s="236"/>
      <c r="E46" s="47"/>
      <c r="F46" s="550"/>
      <c r="G46" s="550"/>
      <c r="H46" s="551"/>
    </row>
    <row r="47" spans="1:8" s="23" customFormat="1" ht="15.75">
      <c r="A47" s="49"/>
      <c r="B47" s="47"/>
      <c r="C47" s="47"/>
      <c r="D47" s="236"/>
      <c r="E47" s="47"/>
      <c r="F47" s="550"/>
      <c r="G47" s="550"/>
      <c r="H47" s="551"/>
    </row>
    <row r="48" spans="1:8" s="23" customFormat="1" ht="15.75">
      <c r="A48" s="49"/>
      <c r="B48" s="47"/>
      <c r="C48" s="47"/>
      <c r="D48" s="236"/>
      <c r="E48" s="47"/>
      <c r="F48" s="227"/>
      <c r="G48" s="227"/>
      <c r="H48" s="228"/>
    </row>
    <row r="49" spans="1:8" s="23" customFormat="1" ht="15.75">
      <c r="A49" s="49"/>
      <c r="B49" s="47"/>
      <c r="C49" s="47"/>
      <c r="D49" s="236"/>
      <c r="E49" s="47"/>
      <c r="F49" s="227"/>
      <c r="G49" s="227"/>
      <c r="H49" s="228"/>
    </row>
    <row r="50" spans="1:8" s="23" customFormat="1" ht="15.75">
      <c r="A50" s="49"/>
      <c r="B50" s="47"/>
      <c r="C50" s="47"/>
      <c r="D50" s="236"/>
      <c r="E50" s="47"/>
      <c r="F50" s="227"/>
      <c r="G50" s="227"/>
      <c r="H50" s="228"/>
    </row>
    <row r="51" spans="1:8" s="23" customFormat="1" ht="15.75">
      <c r="A51" s="49"/>
      <c r="B51" s="47"/>
      <c r="C51" s="47"/>
      <c r="D51" s="236"/>
      <c r="E51" s="47"/>
      <c r="F51" s="227"/>
      <c r="G51" s="227"/>
      <c r="H51" s="228"/>
    </row>
    <row r="52" spans="1:8" s="23" customFormat="1" ht="1.5" customHeight="1" thickBot="1">
      <c r="A52" s="49"/>
      <c r="B52" s="47"/>
      <c r="C52" s="47"/>
      <c r="D52" s="236"/>
      <c r="E52" s="47"/>
      <c r="F52" s="227"/>
      <c r="G52" s="227"/>
      <c r="H52" s="228"/>
    </row>
    <row r="53" spans="1:8" s="23" customFormat="1" ht="16.5" hidden="1" thickBot="1">
      <c r="A53" s="49"/>
      <c r="B53" s="47"/>
      <c r="C53" s="47"/>
      <c r="D53" s="236"/>
      <c r="E53" s="47"/>
      <c r="F53" s="227"/>
      <c r="G53" s="227"/>
      <c r="H53" s="228"/>
    </row>
    <row r="54" spans="1:8" s="23" customFormat="1" ht="16.5" hidden="1" thickBot="1">
      <c r="A54" s="167"/>
      <c r="B54" s="168"/>
      <c r="C54" s="168"/>
      <c r="D54" s="169"/>
      <c r="E54" s="168"/>
      <c r="F54" s="170"/>
      <c r="G54" s="170"/>
      <c r="H54" s="171"/>
    </row>
    <row r="55" spans="1:8" s="23" customFormat="1" ht="15.75">
      <c r="A55" s="101"/>
      <c r="B55" s="101"/>
      <c r="C55" s="101"/>
      <c r="D55" s="52"/>
      <c r="E55" s="101"/>
      <c r="F55" s="200"/>
      <c r="G55" s="200"/>
      <c r="H55" s="200"/>
    </row>
    <row r="56" spans="1:8" s="23" customFormat="1" ht="16.5" thickBot="1">
      <c r="A56" s="168"/>
      <c r="B56" s="168"/>
      <c r="C56" s="168"/>
      <c r="D56" s="169"/>
      <c r="E56" s="168"/>
      <c r="F56" s="170"/>
      <c r="G56" s="170"/>
      <c r="H56" s="170"/>
    </row>
    <row r="57" spans="1:8" s="23" customFormat="1" ht="19.5" thickBot="1">
      <c r="A57" s="573" t="s">
        <v>23</v>
      </c>
      <c r="B57" s="574"/>
      <c r="C57" s="574"/>
      <c r="D57" s="574"/>
      <c r="E57" s="574"/>
      <c r="F57" s="574"/>
      <c r="G57" s="574"/>
      <c r="H57" s="575"/>
    </row>
    <row r="58" spans="1:8" s="23" customFormat="1" ht="15.75">
      <c r="A58" s="611" t="str">
        <f>A2</f>
        <v xml:space="preserve"> Estimate No:                                    Date:</v>
      </c>
      <c r="B58" s="550"/>
      <c r="C58" s="550"/>
      <c r="D58" s="550"/>
      <c r="E58" s="550"/>
      <c r="F58" s="550"/>
      <c r="G58" s="550"/>
      <c r="H58" s="551"/>
    </row>
    <row r="59" spans="1:8" s="23" customFormat="1" ht="14.25">
      <c r="A59" s="670" t="str">
        <f>A3</f>
        <v xml:space="preserve">Estimate </v>
      </c>
      <c r="B59" s="671"/>
      <c r="C59" s="672" t="str">
        <f>C3</f>
        <v xml:space="preserve"> for Providing  Additional  </v>
      </c>
      <c r="D59" s="672"/>
      <c r="E59" s="672"/>
      <c r="F59" s="672"/>
      <c r="G59" s="672"/>
      <c r="H59" s="673"/>
    </row>
    <row r="60" spans="1:8" s="23" customFormat="1" ht="36" customHeight="1" thickBot="1">
      <c r="A60" s="674" t="str">
        <f>A4</f>
        <v>25KVA  DTC to the overloaded existing 63 KVA Rudruguppe Kalappa DTC at Bittangala  Village  ,coming under   O&amp;M Section virajpet, Virajpet Sub Division.</v>
      </c>
      <c r="B60" s="675"/>
      <c r="C60" s="675"/>
      <c r="D60" s="675"/>
      <c r="E60" s="675"/>
      <c r="F60" s="675"/>
      <c r="G60" s="675"/>
      <c r="H60" s="676"/>
    </row>
    <row r="61" spans="1:8" s="23" customFormat="1" ht="15.75">
      <c r="A61" s="50" t="s">
        <v>68</v>
      </c>
      <c r="B61" s="51"/>
      <c r="C61" s="52"/>
      <c r="D61" s="53"/>
      <c r="E61" s="52"/>
      <c r="F61" s="52"/>
      <c r="G61" s="52"/>
      <c r="H61" s="54"/>
    </row>
    <row r="62" spans="1:8" s="23" customFormat="1" ht="15.75">
      <c r="A62" s="618" t="s">
        <v>28</v>
      </c>
      <c r="B62" s="576" t="s">
        <v>29</v>
      </c>
      <c r="C62" s="576" t="s">
        <v>30</v>
      </c>
      <c r="D62" s="576" t="s">
        <v>31</v>
      </c>
      <c r="E62" s="576" t="s">
        <v>32</v>
      </c>
      <c r="F62" s="576" t="s">
        <v>33</v>
      </c>
      <c r="G62" s="577" t="s">
        <v>34</v>
      </c>
      <c r="H62" s="578"/>
    </row>
    <row r="63" spans="1:8" s="23" customFormat="1" ht="15.75">
      <c r="A63" s="618"/>
      <c r="B63" s="576"/>
      <c r="C63" s="576"/>
      <c r="D63" s="576"/>
      <c r="E63" s="576"/>
      <c r="F63" s="576"/>
      <c r="G63" s="229" t="s">
        <v>32</v>
      </c>
      <c r="H63" s="230" t="s">
        <v>33</v>
      </c>
    </row>
    <row r="64" spans="1:8" s="23" customFormat="1" ht="31.5">
      <c r="A64" s="172">
        <v>1</v>
      </c>
      <c r="B64" s="509" t="s">
        <v>248</v>
      </c>
      <c r="C64" s="55" t="s">
        <v>36</v>
      </c>
      <c r="D64" s="55">
        <v>1</v>
      </c>
      <c r="E64" s="125">
        <v>26439</v>
      </c>
      <c r="F64" s="126">
        <f t="shared" ref="F64:F86" si="2">D64*E64</f>
        <v>26439</v>
      </c>
      <c r="G64" s="125">
        <v>4527</v>
      </c>
      <c r="H64" s="173">
        <f t="shared" ref="H64:H86" si="3">D64*G64</f>
        <v>4527</v>
      </c>
    </row>
    <row r="65" spans="1:8" s="23" customFormat="1" ht="31.5">
      <c r="A65" s="172">
        <v>2</v>
      </c>
      <c r="B65" s="58" t="s">
        <v>137</v>
      </c>
      <c r="C65" s="55" t="s">
        <v>36</v>
      </c>
      <c r="D65" s="55">
        <v>3</v>
      </c>
      <c r="E65" s="125">
        <v>180</v>
      </c>
      <c r="F65" s="126">
        <f t="shared" si="2"/>
        <v>540</v>
      </c>
      <c r="G65" s="125">
        <v>0</v>
      </c>
      <c r="H65" s="173">
        <f t="shared" si="3"/>
        <v>0</v>
      </c>
    </row>
    <row r="66" spans="1:8" s="23" customFormat="1" ht="15.75">
      <c r="A66" s="172">
        <v>3</v>
      </c>
      <c r="B66" s="58" t="s">
        <v>138</v>
      </c>
      <c r="C66" s="55" t="s">
        <v>36</v>
      </c>
      <c r="D66" s="55">
        <v>3</v>
      </c>
      <c r="E66" s="56">
        <v>164</v>
      </c>
      <c r="F66" s="57">
        <f t="shared" si="2"/>
        <v>492</v>
      </c>
      <c r="G66" s="56">
        <v>0</v>
      </c>
      <c r="H66" s="174">
        <f t="shared" si="3"/>
        <v>0</v>
      </c>
    </row>
    <row r="67" spans="1:8" s="23" customFormat="1" ht="47.25">
      <c r="A67" s="172">
        <v>4</v>
      </c>
      <c r="B67" s="58" t="s">
        <v>139</v>
      </c>
      <c r="C67" s="59" t="s">
        <v>69</v>
      </c>
      <c r="D67" s="55">
        <v>4</v>
      </c>
      <c r="E67" s="56">
        <v>830</v>
      </c>
      <c r="F67" s="57">
        <f t="shared" si="2"/>
        <v>3320</v>
      </c>
      <c r="G67" s="56">
        <v>390</v>
      </c>
      <c r="H67" s="174">
        <f t="shared" si="3"/>
        <v>1560</v>
      </c>
    </row>
    <row r="68" spans="1:8" s="23" customFormat="1" ht="47.25">
      <c r="A68" s="172">
        <v>5</v>
      </c>
      <c r="B68" s="226" t="s">
        <v>208</v>
      </c>
      <c r="C68" s="55" t="s">
        <v>69</v>
      </c>
      <c r="D68" s="205">
        <v>1</v>
      </c>
      <c r="E68" s="56">
        <v>64900</v>
      </c>
      <c r="F68" s="57">
        <f>D68*E68</f>
        <v>64900</v>
      </c>
      <c r="G68" s="56">
        <v>750</v>
      </c>
      <c r="H68" s="174">
        <f t="shared" si="3"/>
        <v>750</v>
      </c>
    </row>
    <row r="69" spans="1:8" s="23" customFormat="1" ht="15.75">
      <c r="A69" s="172">
        <v>6</v>
      </c>
      <c r="B69" s="58" t="s">
        <v>70</v>
      </c>
      <c r="C69" s="55" t="s">
        <v>36</v>
      </c>
      <c r="D69" s="55">
        <v>3</v>
      </c>
      <c r="E69" s="56">
        <v>1501</v>
      </c>
      <c r="F69" s="57">
        <f t="shared" si="2"/>
        <v>4503</v>
      </c>
      <c r="G69" s="127">
        <v>631</v>
      </c>
      <c r="H69" s="174">
        <f t="shared" si="3"/>
        <v>1893</v>
      </c>
    </row>
    <row r="70" spans="1:8" s="23" customFormat="1" ht="15.75">
      <c r="A70" s="172">
        <v>7</v>
      </c>
      <c r="B70" s="58" t="s">
        <v>71</v>
      </c>
      <c r="C70" s="55" t="s">
        <v>69</v>
      </c>
      <c r="D70" s="55">
        <v>1</v>
      </c>
      <c r="E70" s="56">
        <v>146</v>
      </c>
      <c r="F70" s="57">
        <f t="shared" si="2"/>
        <v>146</v>
      </c>
      <c r="G70" s="128">
        <v>53</v>
      </c>
      <c r="H70" s="174">
        <f t="shared" si="3"/>
        <v>53</v>
      </c>
    </row>
    <row r="71" spans="1:8" s="23" customFormat="1" ht="31.5">
      <c r="A71" s="172">
        <v>8</v>
      </c>
      <c r="B71" s="58" t="s">
        <v>72</v>
      </c>
      <c r="C71" s="55" t="s">
        <v>69</v>
      </c>
      <c r="D71" s="55">
        <v>2</v>
      </c>
      <c r="E71" s="56">
        <v>76</v>
      </c>
      <c r="F71" s="57">
        <f t="shared" si="2"/>
        <v>152</v>
      </c>
      <c r="G71" s="128">
        <v>28</v>
      </c>
      <c r="H71" s="174">
        <f t="shared" si="3"/>
        <v>56</v>
      </c>
    </row>
    <row r="72" spans="1:8" s="23" customFormat="1" ht="15.75">
      <c r="A72" s="172">
        <v>9</v>
      </c>
      <c r="B72" s="58" t="s">
        <v>73</v>
      </c>
      <c r="C72" s="55" t="s">
        <v>69</v>
      </c>
      <c r="D72" s="55">
        <v>4</v>
      </c>
      <c r="E72" s="56">
        <v>0</v>
      </c>
      <c r="F72" s="57">
        <f t="shared" si="2"/>
        <v>0</v>
      </c>
      <c r="G72" s="56">
        <v>174</v>
      </c>
      <c r="H72" s="174">
        <f t="shared" si="3"/>
        <v>696</v>
      </c>
    </row>
    <row r="73" spans="1:8" s="23" customFormat="1" ht="15.75">
      <c r="A73" s="172">
        <v>10</v>
      </c>
      <c r="B73" s="58" t="s">
        <v>74</v>
      </c>
      <c r="C73" s="55" t="s">
        <v>75</v>
      </c>
      <c r="D73" s="55">
        <v>5</v>
      </c>
      <c r="E73" s="56">
        <v>63.29</v>
      </c>
      <c r="F73" s="57">
        <f t="shared" si="2"/>
        <v>316.45</v>
      </c>
      <c r="G73" s="56">
        <v>0</v>
      </c>
      <c r="H73" s="174">
        <f t="shared" si="3"/>
        <v>0</v>
      </c>
    </row>
    <row r="74" spans="1:8" s="23" customFormat="1" ht="15.75">
      <c r="A74" s="172">
        <v>11</v>
      </c>
      <c r="B74" s="58" t="s">
        <v>76</v>
      </c>
      <c r="C74" s="55" t="s">
        <v>75</v>
      </c>
      <c r="D74" s="55">
        <v>10</v>
      </c>
      <c r="E74" s="56">
        <v>65.13</v>
      </c>
      <c r="F74" s="57">
        <f t="shared" si="2"/>
        <v>651.29999999999995</v>
      </c>
      <c r="G74" s="56">
        <v>0</v>
      </c>
      <c r="H74" s="174">
        <f t="shared" si="3"/>
        <v>0</v>
      </c>
    </row>
    <row r="75" spans="1:8" s="23" customFormat="1" ht="31.5">
      <c r="A75" s="172">
        <v>12</v>
      </c>
      <c r="B75" s="129" t="s">
        <v>147</v>
      </c>
      <c r="C75" s="130" t="s">
        <v>77</v>
      </c>
      <c r="D75" s="131">
        <v>1</v>
      </c>
      <c r="E75" s="132">
        <v>1335</v>
      </c>
      <c r="F75" s="57">
        <f t="shared" si="2"/>
        <v>1335</v>
      </c>
      <c r="G75" s="132">
        <v>78</v>
      </c>
      <c r="H75" s="174">
        <f t="shared" si="3"/>
        <v>78</v>
      </c>
    </row>
    <row r="76" spans="1:8" s="23" customFormat="1" ht="15.75">
      <c r="A76" s="172">
        <v>13</v>
      </c>
      <c r="B76" s="509" t="s">
        <v>261</v>
      </c>
      <c r="C76" s="55" t="s">
        <v>69</v>
      </c>
      <c r="D76" s="55">
        <v>1</v>
      </c>
      <c r="E76" s="56">
        <v>1651</v>
      </c>
      <c r="F76" s="57">
        <f t="shared" si="2"/>
        <v>1651</v>
      </c>
      <c r="G76" s="127">
        <v>226</v>
      </c>
      <c r="H76" s="174">
        <f t="shared" si="3"/>
        <v>226</v>
      </c>
    </row>
    <row r="77" spans="1:8" s="23" customFormat="1" ht="31.5">
      <c r="A77" s="172">
        <v>14</v>
      </c>
      <c r="B77" s="58" t="s">
        <v>78</v>
      </c>
      <c r="C77" s="55" t="s">
        <v>69</v>
      </c>
      <c r="D77" s="55"/>
      <c r="E77" s="56"/>
      <c r="F77" s="57"/>
      <c r="G77" s="56"/>
      <c r="H77" s="174"/>
    </row>
    <row r="78" spans="1:8" s="23" customFormat="1" ht="15.75">
      <c r="A78" s="172">
        <v>15</v>
      </c>
      <c r="B78" s="58" t="s">
        <v>157</v>
      </c>
      <c r="C78" s="55" t="s">
        <v>79</v>
      </c>
      <c r="D78" s="55">
        <v>40</v>
      </c>
      <c r="E78" s="56">
        <v>81.63</v>
      </c>
      <c r="F78" s="57">
        <f t="shared" si="2"/>
        <v>3265.2</v>
      </c>
      <c r="G78" s="612">
        <v>625</v>
      </c>
      <c r="H78" s="615">
        <f>G78</f>
        <v>625</v>
      </c>
    </row>
    <row r="79" spans="1:8" s="23" customFormat="1" ht="15.75">
      <c r="A79" s="172">
        <v>16</v>
      </c>
      <c r="B79" s="58" t="s">
        <v>158</v>
      </c>
      <c r="C79" s="55" t="s">
        <v>80</v>
      </c>
      <c r="D79" s="55">
        <v>4</v>
      </c>
      <c r="E79" s="56">
        <v>40</v>
      </c>
      <c r="F79" s="57">
        <f t="shared" si="2"/>
        <v>160</v>
      </c>
      <c r="G79" s="613"/>
      <c r="H79" s="616"/>
    </row>
    <row r="80" spans="1:8" s="23" customFormat="1" ht="15.75">
      <c r="A80" s="172">
        <v>17</v>
      </c>
      <c r="B80" s="58" t="s">
        <v>159</v>
      </c>
      <c r="C80" s="55" t="s">
        <v>80</v>
      </c>
      <c r="D80" s="55">
        <v>4</v>
      </c>
      <c r="E80" s="56">
        <v>108</v>
      </c>
      <c r="F80" s="57">
        <f t="shared" si="2"/>
        <v>432</v>
      </c>
      <c r="G80" s="613"/>
      <c r="H80" s="616"/>
    </row>
    <row r="81" spans="1:8" s="23" customFormat="1" ht="15.75">
      <c r="A81" s="172">
        <v>18</v>
      </c>
      <c r="B81" s="58" t="s">
        <v>81</v>
      </c>
      <c r="C81" s="55" t="s">
        <v>80</v>
      </c>
      <c r="D81" s="55">
        <v>8</v>
      </c>
      <c r="E81" s="56">
        <v>41</v>
      </c>
      <c r="F81" s="57">
        <f t="shared" si="2"/>
        <v>328</v>
      </c>
      <c r="G81" s="613"/>
      <c r="H81" s="616"/>
    </row>
    <row r="82" spans="1:8" s="23" customFormat="1" ht="31.5">
      <c r="A82" s="172">
        <v>19</v>
      </c>
      <c r="B82" s="58" t="s">
        <v>82</v>
      </c>
      <c r="C82" s="55" t="s">
        <v>80</v>
      </c>
      <c r="D82" s="55">
        <v>2</v>
      </c>
      <c r="E82" s="56">
        <v>150</v>
      </c>
      <c r="F82" s="57">
        <f t="shared" si="2"/>
        <v>300</v>
      </c>
      <c r="G82" s="614"/>
      <c r="H82" s="617"/>
    </row>
    <row r="83" spans="1:8" s="23" customFormat="1" ht="31.5">
      <c r="A83" s="172">
        <v>20</v>
      </c>
      <c r="B83" s="58" t="s">
        <v>131</v>
      </c>
      <c r="C83" s="55" t="s">
        <v>69</v>
      </c>
      <c r="D83" s="55">
        <v>1</v>
      </c>
      <c r="E83" s="56">
        <v>10287</v>
      </c>
      <c r="F83" s="57">
        <f t="shared" si="2"/>
        <v>10287</v>
      </c>
      <c r="G83" s="56">
        <v>566</v>
      </c>
      <c r="H83" s="174">
        <f>G83*D83</f>
        <v>566</v>
      </c>
    </row>
    <row r="84" spans="1:8" s="23" customFormat="1" ht="31.5">
      <c r="A84" s="172">
        <v>21</v>
      </c>
      <c r="B84" s="58" t="s">
        <v>83</v>
      </c>
      <c r="C84" s="55" t="s">
        <v>69</v>
      </c>
      <c r="D84" s="55">
        <v>1</v>
      </c>
      <c r="E84" s="56">
        <v>2525</v>
      </c>
      <c r="F84" s="57">
        <f t="shared" si="2"/>
        <v>2525</v>
      </c>
      <c r="G84" s="56">
        <v>694</v>
      </c>
      <c r="H84" s="174">
        <v>631</v>
      </c>
    </row>
    <row r="85" spans="1:8" s="23" customFormat="1" ht="15.75">
      <c r="A85" s="172">
        <v>22</v>
      </c>
      <c r="B85" s="58" t="s">
        <v>84</v>
      </c>
      <c r="C85" s="55" t="s">
        <v>85</v>
      </c>
      <c r="D85" s="55">
        <v>1</v>
      </c>
      <c r="E85" s="56">
        <v>882</v>
      </c>
      <c r="F85" s="57">
        <f t="shared" si="2"/>
        <v>882</v>
      </c>
      <c r="G85" s="56">
        <v>155</v>
      </c>
      <c r="H85" s="174">
        <f>G85*D85</f>
        <v>155</v>
      </c>
    </row>
    <row r="86" spans="1:8" s="23" customFormat="1" ht="15.75">
      <c r="A86" s="172">
        <v>23</v>
      </c>
      <c r="B86" s="58" t="s">
        <v>86</v>
      </c>
      <c r="C86" s="55" t="s">
        <v>69</v>
      </c>
      <c r="D86" s="55">
        <v>1</v>
      </c>
      <c r="E86" s="56">
        <v>7799</v>
      </c>
      <c r="F86" s="57">
        <f t="shared" si="2"/>
        <v>7799</v>
      </c>
      <c r="G86" s="56">
        <v>700</v>
      </c>
      <c r="H86" s="174">
        <f t="shared" si="3"/>
        <v>700</v>
      </c>
    </row>
    <row r="87" spans="1:8" s="23" customFormat="1" ht="15.75">
      <c r="A87" s="172">
        <v>24</v>
      </c>
      <c r="B87" s="60" t="s">
        <v>59</v>
      </c>
      <c r="C87" s="60"/>
      <c r="D87" s="117"/>
      <c r="E87" s="29"/>
      <c r="F87" s="29">
        <f>F88-SUM(F64:F86)</f>
        <v>76.05000000000291</v>
      </c>
      <c r="G87" s="29"/>
      <c r="H87" s="161">
        <f>H88-SUM(H64:H86)</f>
        <v>84</v>
      </c>
    </row>
    <row r="88" spans="1:8" s="23" customFormat="1" ht="15.75">
      <c r="A88" s="175"/>
      <c r="B88" s="62" t="s">
        <v>60</v>
      </c>
      <c r="C88" s="63"/>
      <c r="D88" s="61"/>
      <c r="E88" s="64"/>
      <c r="F88" s="65">
        <f>ROUND(SUM(F64:F86)+49,-2)</f>
        <v>130500</v>
      </c>
      <c r="G88" s="65"/>
      <c r="H88" s="176">
        <f>ROUND(SUM(H64:H86)+49,-2)</f>
        <v>12600</v>
      </c>
    </row>
    <row r="89" spans="1:8" s="23" customFormat="1" ht="15.75">
      <c r="A89" s="177">
        <v>25</v>
      </c>
      <c r="B89" s="544" t="s">
        <v>61</v>
      </c>
      <c r="C89" s="544"/>
      <c r="D89" s="544"/>
      <c r="E89" s="544"/>
      <c r="F89" s="28">
        <f>H88</f>
        <v>12600</v>
      </c>
      <c r="G89" s="60"/>
      <c r="H89" s="178"/>
    </row>
    <row r="90" spans="1:8" s="23" customFormat="1" ht="15.75">
      <c r="A90" s="177"/>
      <c r="B90" s="544" t="s">
        <v>143</v>
      </c>
      <c r="C90" s="544"/>
      <c r="D90" s="544"/>
      <c r="E90" s="544"/>
      <c r="F90" s="28">
        <f>F89*45%</f>
        <v>5670</v>
      </c>
      <c r="G90" s="60"/>
      <c r="H90" s="178"/>
    </row>
    <row r="91" spans="1:8" s="23" customFormat="1" ht="15.75">
      <c r="A91" s="177">
        <v>26</v>
      </c>
      <c r="B91" s="538" t="s">
        <v>145</v>
      </c>
      <c r="C91" s="539"/>
      <c r="D91" s="539"/>
      <c r="E91" s="540"/>
      <c r="F91" s="28">
        <f>18%*(F89+F90)</f>
        <v>3288.6</v>
      </c>
      <c r="G91" s="60"/>
      <c r="H91" s="178"/>
    </row>
    <row r="92" spans="1:8" s="23" customFormat="1" ht="15.75">
      <c r="A92" s="177">
        <v>27</v>
      </c>
      <c r="B92" s="541" t="s">
        <v>140</v>
      </c>
      <c r="C92" s="542"/>
      <c r="D92" s="542"/>
      <c r="E92" s="543"/>
      <c r="F92" s="28">
        <f>2%*F88</f>
        <v>2610</v>
      </c>
      <c r="G92" s="60"/>
      <c r="H92" s="178"/>
    </row>
    <row r="93" spans="1:8" s="23" customFormat="1" ht="15.75">
      <c r="A93" s="177">
        <v>28</v>
      </c>
      <c r="B93" s="541" t="s">
        <v>150</v>
      </c>
      <c r="C93" s="542"/>
      <c r="D93" s="542"/>
      <c r="E93" s="543"/>
      <c r="F93" s="28">
        <f>16.25%*(F89+F90)</f>
        <v>2968.875</v>
      </c>
      <c r="G93" s="60"/>
      <c r="H93" s="178"/>
    </row>
    <row r="94" spans="1:8" s="23" customFormat="1" ht="15.75">
      <c r="A94" s="177">
        <v>29</v>
      </c>
      <c r="B94" s="544" t="s">
        <v>62</v>
      </c>
      <c r="C94" s="544"/>
      <c r="D94" s="544"/>
      <c r="E94" s="544"/>
      <c r="F94" s="42">
        <f>SUM(F88:F90)*2%</f>
        <v>2975.4</v>
      </c>
      <c r="G94" s="43"/>
      <c r="H94" s="166"/>
    </row>
    <row r="95" spans="1:8" s="23" customFormat="1" ht="15.75">
      <c r="A95" s="177">
        <v>30</v>
      </c>
      <c r="B95" s="544" t="s">
        <v>99</v>
      </c>
      <c r="C95" s="544"/>
      <c r="D95" s="544"/>
      <c r="E95" s="544"/>
      <c r="F95" s="42">
        <f>SUM(F89:F90)*20%</f>
        <v>3654</v>
      </c>
      <c r="G95" s="30"/>
      <c r="H95" s="165"/>
    </row>
    <row r="96" spans="1:8" s="23" customFormat="1" ht="15.75">
      <c r="A96" s="177">
        <v>31</v>
      </c>
      <c r="B96" s="544" t="s">
        <v>63</v>
      </c>
      <c r="C96" s="544"/>
      <c r="D96" s="544"/>
      <c r="E96" s="544"/>
      <c r="F96" s="42">
        <v>0</v>
      </c>
      <c r="G96" s="30"/>
      <c r="H96" s="165"/>
    </row>
    <row r="97" spans="1:8" s="23" customFormat="1" ht="15.75">
      <c r="A97" s="177">
        <v>32</v>
      </c>
      <c r="B97" s="544" t="s">
        <v>64</v>
      </c>
      <c r="C97" s="544"/>
      <c r="D97" s="544"/>
      <c r="E97" s="544"/>
      <c r="F97" s="42">
        <v>1600</v>
      </c>
      <c r="G97" s="30"/>
      <c r="H97" s="165"/>
    </row>
    <row r="98" spans="1:8" s="23" customFormat="1" ht="15.75">
      <c r="A98" s="177">
        <v>33</v>
      </c>
      <c r="B98" s="544" t="s">
        <v>65</v>
      </c>
      <c r="C98" s="544"/>
      <c r="D98" s="544"/>
      <c r="E98" s="544"/>
      <c r="F98" s="42">
        <v>0</v>
      </c>
      <c r="G98" s="30"/>
      <c r="H98" s="165"/>
    </row>
    <row r="99" spans="1:8" s="23" customFormat="1" ht="16.5" thickBot="1">
      <c r="A99" s="602" t="s">
        <v>66</v>
      </c>
      <c r="B99" s="603"/>
      <c r="C99" s="603"/>
      <c r="D99" s="603"/>
      <c r="E99" s="603"/>
      <c r="F99" s="66">
        <f>SUM(F88:F98)</f>
        <v>165866.875</v>
      </c>
      <c r="G99" s="604"/>
      <c r="H99" s="605"/>
    </row>
    <row r="100" spans="1:8" s="23" customFormat="1" ht="15.75">
      <c r="A100" s="45" t="s">
        <v>100</v>
      </c>
      <c r="B100" s="46"/>
      <c r="C100" s="47"/>
      <c r="D100" s="67"/>
      <c r="E100" s="68"/>
      <c r="F100" s="69"/>
      <c r="G100" s="68"/>
      <c r="H100" s="70"/>
    </row>
    <row r="101" spans="1:8" s="23" customFormat="1" ht="15.75">
      <c r="A101" s="606" t="s">
        <v>87</v>
      </c>
      <c r="B101" s="607"/>
      <c r="C101" s="607"/>
      <c r="D101" s="607"/>
      <c r="E101" s="607"/>
      <c r="F101" s="607"/>
      <c r="G101" s="607"/>
      <c r="H101" s="608"/>
    </row>
    <row r="102" spans="1:8" s="23" customFormat="1" ht="15.75">
      <c r="A102" s="609" t="s">
        <v>88</v>
      </c>
      <c r="B102" s="610"/>
      <c r="C102" s="47"/>
      <c r="D102" s="67"/>
      <c r="E102" s="47"/>
      <c r="F102" s="47"/>
      <c r="G102" s="47"/>
      <c r="H102" s="48"/>
    </row>
    <row r="103" spans="1:8" s="23" customFormat="1" ht="15.75">
      <c r="A103" s="237"/>
      <c r="B103" s="238"/>
      <c r="C103" s="47"/>
      <c r="D103" s="67"/>
      <c r="E103" s="47"/>
      <c r="F103" s="47"/>
      <c r="G103" s="47"/>
      <c r="H103" s="48"/>
    </row>
    <row r="104" spans="1:8" s="23" customFormat="1" ht="15.75">
      <c r="A104" s="237"/>
      <c r="B104" s="238"/>
      <c r="C104" s="47"/>
      <c r="D104" s="67"/>
      <c r="E104" s="47"/>
      <c r="F104" s="47"/>
      <c r="G104" s="47"/>
      <c r="H104" s="48"/>
    </row>
    <row r="105" spans="1:8" s="23" customFormat="1" ht="16.5" thickBot="1">
      <c r="A105" s="179"/>
      <c r="B105" s="180"/>
      <c r="C105" s="168"/>
      <c r="D105" s="181"/>
      <c r="E105" s="168"/>
      <c r="F105" s="168"/>
      <c r="G105" s="168"/>
      <c r="H105" s="182"/>
    </row>
    <row r="106" spans="1:8" s="23" customFormat="1" ht="15.75">
      <c r="A106" s="201"/>
      <c r="B106" s="201"/>
      <c r="C106" s="101"/>
      <c r="D106" s="202"/>
      <c r="E106" s="101"/>
      <c r="F106" s="101"/>
      <c r="G106" s="101"/>
      <c r="H106" s="101"/>
    </row>
    <row r="107" spans="1:8" s="23" customFormat="1" ht="16.5" thickBot="1">
      <c r="A107" s="180"/>
      <c r="B107" s="180"/>
      <c r="C107" s="168"/>
      <c r="D107" s="181"/>
      <c r="E107" s="168"/>
      <c r="F107" s="168"/>
      <c r="G107" s="168"/>
      <c r="H107" s="168"/>
    </row>
    <row r="108" spans="1:8" s="23" customFormat="1" ht="19.5" thickBot="1">
      <c r="A108" s="573" t="str">
        <f>A57</f>
        <v xml:space="preserve"> CHAMUNDESHWARI  ELECTRICITY SUPPLY CORPORATION LIMITED</v>
      </c>
      <c r="B108" s="574"/>
      <c r="C108" s="574"/>
      <c r="D108" s="574"/>
      <c r="E108" s="574"/>
      <c r="F108" s="574"/>
      <c r="G108" s="574"/>
      <c r="H108" s="575"/>
    </row>
    <row r="109" spans="1:8" s="23" customFormat="1" ht="15.75">
      <c r="A109" s="552" t="str">
        <f>A58</f>
        <v xml:space="preserve"> Estimate No:                                    Date:</v>
      </c>
      <c r="B109" s="553"/>
      <c r="C109" s="553"/>
      <c r="D109" s="553"/>
      <c r="E109" s="553"/>
      <c r="F109" s="553"/>
      <c r="G109" s="553"/>
      <c r="H109" s="554"/>
    </row>
    <row r="110" spans="1:8" s="23" customFormat="1" ht="14.25">
      <c r="A110" s="670" t="str">
        <f>A3</f>
        <v xml:space="preserve">Estimate </v>
      </c>
      <c r="B110" s="671"/>
      <c r="C110" s="672" t="str">
        <f>C59</f>
        <v xml:space="preserve"> for Providing  Additional  </v>
      </c>
      <c r="D110" s="672"/>
      <c r="E110" s="672"/>
      <c r="F110" s="672"/>
      <c r="G110" s="672"/>
      <c r="H110" s="673"/>
    </row>
    <row r="111" spans="1:8" s="23" customFormat="1" ht="33" customHeight="1">
      <c r="A111" s="674" t="str">
        <f>A4</f>
        <v>25KVA  DTC to the overloaded existing 63 KVA Rudruguppe Kalappa DTC at Bittangala  Village  ,coming under   O&amp;M Section virajpet, Virajpet Sub Division.</v>
      </c>
      <c r="B111" s="675"/>
      <c r="C111" s="675"/>
      <c r="D111" s="675"/>
      <c r="E111" s="675"/>
      <c r="F111" s="675"/>
      <c r="G111" s="675"/>
      <c r="H111" s="676"/>
    </row>
    <row r="112" spans="1:8" s="23" customFormat="1" ht="15.75">
      <c r="A112" s="24" t="s">
        <v>160</v>
      </c>
      <c r="B112" s="25"/>
      <c r="C112" s="236"/>
      <c r="D112" s="236"/>
      <c r="E112" s="236"/>
      <c r="F112" s="236"/>
      <c r="G112" s="581"/>
      <c r="H112" s="582"/>
    </row>
    <row r="113" spans="1:8" s="23" customFormat="1">
      <c r="A113" s="118">
        <f>C113*F113*H113</f>
        <v>0.14000000000000001</v>
      </c>
      <c r="B113" s="231" t="s">
        <v>25</v>
      </c>
      <c r="C113" s="156">
        <v>3.5000000000000003E-2</v>
      </c>
      <c r="D113" s="583" t="s">
        <v>26</v>
      </c>
      <c r="E113" s="583"/>
      <c r="F113" s="156">
        <v>1</v>
      </c>
      <c r="G113" s="231" t="s">
        <v>27</v>
      </c>
      <c r="H113" s="157">
        <v>4</v>
      </c>
    </row>
    <row r="114" spans="1:8" s="23" customFormat="1" ht="15.75">
      <c r="A114" s="584" t="s">
        <v>28</v>
      </c>
      <c r="B114" s="576" t="s">
        <v>29</v>
      </c>
      <c r="C114" s="576" t="s">
        <v>30</v>
      </c>
      <c r="D114" s="576" t="s">
        <v>31</v>
      </c>
      <c r="E114" s="576" t="s">
        <v>32</v>
      </c>
      <c r="F114" s="576" t="s">
        <v>33</v>
      </c>
      <c r="G114" s="577" t="s">
        <v>34</v>
      </c>
      <c r="H114" s="578"/>
    </row>
    <row r="115" spans="1:8" s="23" customFormat="1" ht="15.75">
      <c r="A115" s="584"/>
      <c r="B115" s="576"/>
      <c r="C115" s="576"/>
      <c r="D115" s="576"/>
      <c r="E115" s="576"/>
      <c r="F115" s="576"/>
      <c r="G115" s="229" t="s">
        <v>32</v>
      </c>
      <c r="H115" s="230" t="s">
        <v>33</v>
      </c>
    </row>
    <row r="116" spans="1:8" s="23" customFormat="1" ht="15.75">
      <c r="A116" s="159">
        <v>1</v>
      </c>
      <c r="B116" s="30" t="s">
        <v>37</v>
      </c>
      <c r="C116" s="31" t="s">
        <v>38</v>
      </c>
      <c r="D116" s="117">
        <v>0</v>
      </c>
      <c r="E116" s="124">
        <v>6258</v>
      </c>
      <c r="F116" s="122">
        <f t="shared" ref="F116:F124" si="4">E116*D116</f>
        <v>0</v>
      </c>
      <c r="G116" s="124">
        <v>1166</v>
      </c>
      <c r="H116" s="160">
        <f t="shared" ref="H116:H119" si="5">G116*D116</f>
        <v>0</v>
      </c>
    </row>
    <row r="117" spans="1:8" s="23" customFormat="1" ht="15.75">
      <c r="A117" s="159">
        <v>2</v>
      </c>
      <c r="B117" s="30" t="s">
        <v>39</v>
      </c>
      <c r="C117" s="31" t="s">
        <v>38</v>
      </c>
      <c r="D117" s="117">
        <v>1</v>
      </c>
      <c r="E117" s="124">
        <v>3689</v>
      </c>
      <c r="F117" s="122">
        <f t="shared" si="4"/>
        <v>3689</v>
      </c>
      <c r="G117" s="124">
        <v>1166</v>
      </c>
      <c r="H117" s="160">
        <f t="shared" si="5"/>
        <v>1166</v>
      </c>
    </row>
    <row r="118" spans="1:8" s="23" customFormat="1" ht="15.75">
      <c r="A118" s="159">
        <v>3</v>
      </c>
      <c r="B118" s="30" t="s">
        <v>40</v>
      </c>
      <c r="C118" s="31" t="s">
        <v>38</v>
      </c>
      <c r="D118" s="117">
        <v>0</v>
      </c>
      <c r="E118" s="32">
        <v>4706</v>
      </c>
      <c r="F118" s="122">
        <f t="shared" si="4"/>
        <v>0</v>
      </c>
      <c r="G118" s="124">
        <v>932</v>
      </c>
      <c r="H118" s="160">
        <f t="shared" si="5"/>
        <v>0</v>
      </c>
    </row>
    <row r="119" spans="1:8" s="23" customFormat="1" ht="15.75">
      <c r="A119" s="159">
        <v>4</v>
      </c>
      <c r="B119" s="30" t="s">
        <v>129</v>
      </c>
      <c r="C119" s="31" t="s">
        <v>38</v>
      </c>
      <c r="D119" s="117">
        <v>0</v>
      </c>
      <c r="E119" s="32">
        <v>2496</v>
      </c>
      <c r="F119" s="122">
        <f t="shared" si="4"/>
        <v>0</v>
      </c>
      <c r="G119" s="124">
        <v>932</v>
      </c>
      <c r="H119" s="160">
        <f t="shared" si="5"/>
        <v>0</v>
      </c>
    </row>
    <row r="120" spans="1:8" s="23" customFormat="1" ht="15.75">
      <c r="A120" s="159">
        <v>5</v>
      </c>
      <c r="B120" s="30" t="s">
        <v>42</v>
      </c>
      <c r="C120" s="117" t="s">
        <v>36</v>
      </c>
      <c r="D120" s="117">
        <v>0</v>
      </c>
      <c r="E120" s="32">
        <v>258</v>
      </c>
      <c r="F120" s="28">
        <f t="shared" si="4"/>
        <v>0</v>
      </c>
      <c r="G120" s="124">
        <v>106</v>
      </c>
      <c r="H120" s="161">
        <f>G120*D120</f>
        <v>0</v>
      </c>
    </row>
    <row r="121" spans="1:8" s="23" customFormat="1" ht="15.75">
      <c r="A121" s="159">
        <v>6</v>
      </c>
      <c r="B121" s="30" t="s">
        <v>43</v>
      </c>
      <c r="C121" s="117" t="s">
        <v>36</v>
      </c>
      <c r="D121" s="117">
        <v>2</v>
      </c>
      <c r="E121" s="32">
        <v>272</v>
      </c>
      <c r="F121" s="28">
        <f t="shared" si="4"/>
        <v>544</v>
      </c>
      <c r="G121" s="135">
        <v>106</v>
      </c>
      <c r="H121" s="161">
        <f>G121*D121</f>
        <v>212</v>
      </c>
    </row>
    <row r="122" spans="1:8" s="23" customFormat="1" ht="15.75">
      <c r="A122" s="159">
        <v>7</v>
      </c>
      <c r="B122" s="30" t="s">
        <v>44</v>
      </c>
      <c r="C122" s="117" t="s">
        <v>38</v>
      </c>
      <c r="D122" s="117">
        <v>8</v>
      </c>
      <c r="E122" s="124">
        <v>16</v>
      </c>
      <c r="F122" s="122">
        <f t="shared" si="4"/>
        <v>128</v>
      </c>
      <c r="G122" s="124">
        <v>0</v>
      </c>
      <c r="H122" s="160">
        <f>G122*D122</f>
        <v>0</v>
      </c>
    </row>
    <row r="123" spans="1:8" s="23" customFormat="1" ht="15.75">
      <c r="A123" s="159">
        <v>8</v>
      </c>
      <c r="B123" s="30" t="s">
        <v>45</v>
      </c>
      <c r="C123" s="117" t="s">
        <v>38</v>
      </c>
      <c r="D123" s="117">
        <v>0</v>
      </c>
      <c r="E123" s="124">
        <v>48</v>
      </c>
      <c r="F123" s="122">
        <f t="shared" si="4"/>
        <v>0</v>
      </c>
      <c r="G123" s="124">
        <v>0</v>
      </c>
      <c r="H123" s="160">
        <f>G123*D123</f>
        <v>0</v>
      </c>
    </row>
    <row r="124" spans="1:8" s="23" customFormat="1" ht="15.75">
      <c r="A124" s="159">
        <v>9</v>
      </c>
      <c r="B124" s="30" t="s">
        <v>161</v>
      </c>
      <c r="C124" s="31" t="s">
        <v>47</v>
      </c>
      <c r="D124" s="203">
        <f>A113+A113*1.5%</f>
        <v>0.1421</v>
      </c>
      <c r="E124" s="124">
        <v>21552</v>
      </c>
      <c r="F124" s="122">
        <f t="shared" si="4"/>
        <v>3062.5392000000002</v>
      </c>
      <c r="G124" s="124">
        <v>2104</v>
      </c>
      <c r="H124" s="160">
        <f t="shared" ref="H124:H129" si="6">G124*D124</f>
        <v>298.97840000000002</v>
      </c>
    </row>
    <row r="125" spans="1:8" s="23" customFormat="1" ht="15.75">
      <c r="A125" s="159">
        <v>10</v>
      </c>
      <c r="B125" s="30" t="s">
        <v>48</v>
      </c>
      <c r="C125" s="31"/>
      <c r="D125" s="117"/>
      <c r="E125" s="124"/>
      <c r="F125" s="122">
        <f>F124*3%</f>
        <v>91.876176000000001</v>
      </c>
      <c r="G125" s="124"/>
      <c r="H125" s="160">
        <f t="shared" si="6"/>
        <v>0</v>
      </c>
    </row>
    <row r="126" spans="1:8" s="23" customFormat="1" ht="15.75">
      <c r="A126" s="159">
        <v>11</v>
      </c>
      <c r="B126" s="30" t="s">
        <v>49</v>
      </c>
      <c r="C126" s="117" t="s">
        <v>36</v>
      </c>
      <c r="D126" s="117">
        <v>0</v>
      </c>
      <c r="E126" s="32">
        <v>830</v>
      </c>
      <c r="F126" s="122">
        <f t="shared" ref="F126:F134" si="7">E126*D126</f>
        <v>0</v>
      </c>
      <c r="G126" s="124">
        <v>390</v>
      </c>
      <c r="H126" s="160">
        <f t="shared" si="6"/>
        <v>0</v>
      </c>
    </row>
    <row r="127" spans="1:8" s="23" customFormat="1" ht="15.75">
      <c r="A127" s="159">
        <v>12</v>
      </c>
      <c r="B127" s="30" t="s">
        <v>50</v>
      </c>
      <c r="C127" s="31" t="s">
        <v>38</v>
      </c>
      <c r="D127" s="117">
        <v>0</v>
      </c>
      <c r="E127" s="124">
        <v>165</v>
      </c>
      <c r="F127" s="122">
        <f t="shared" si="7"/>
        <v>0</v>
      </c>
      <c r="G127" s="124">
        <v>61</v>
      </c>
      <c r="H127" s="160">
        <f t="shared" si="6"/>
        <v>0</v>
      </c>
    </row>
    <row r="128" spans="1:8" s="23" customFormat="1" ht="15.75">
      <c r="A128" s="159">
        <v>13</v>
      </c>
      <c r="B128" s="30" t="s">
        <v>51</v>
      </c>
      <c r="C128" s="117" t="s">
        <v>52</v>
      </c>
      <c r="D128" s="117">
        <v>0</v>
      </c>
      <c r="E128" s="124">
        <v>80</v>
      </c>
      <c r="F128" s="122">
        <f t="shared" si="7"/>
        <v>0</v>
      </c>
      <c r="G128" s="124">
        <v>663</v>
      </c>
      <c r="H128" s="160">
        <f t="shared" si="6"/>
        <v>0</v>
      </c>
    </row>
    <row r="129" spans="1:8" s="23" customFormat="1" ht="15.75">
      <c r="A129" s="159">
        <v>14</v>
      </c>
      <c r="B129" s="30" t="s">
        <v>55</v>
      </c>
      <c r="C129" s="31" t="s">
        <v>47</v>
      </c>
      <c r="D129" s="117">
        <v>0</v>
      </c>
      <c r="E129" s="124">
        <v>0</v>
      </c>
      <c r="F129" s="122">
        <f t="shared" si="7"/>
        <v>0</v>
      </c>
      <c r="G129" s="124">
        <v>3375</v>
      </c>
      <c r="H129" s="160">
        <f t="shared" si="6"/>
        <v>0</v>
      </c>
    </row>
    <row r="130" spans="1:8" s="23" customFormat="1" ht="15.75">
      <c r="A130" s="159">
        <v>15</v>
      </c>
      <c r="B130" s="33" t="s">
        <v>56</v>
      </c>
      <c r="C130" s="34" t="s">
        <v>47</v>
      </c>
      <c r="D130" s="92">
        <v>0</v>
      </c>
      <c r="E130" s="124">
        <v>0</v>
      </c>
      <c r="F130" s="122">
        <f t="shared" si="7"/>
        <v>0</v>
      </c>
      <c r="G130" s="124">
        <v>187</v>
      </c>
      <c r="H130" s="160">
        <f>G130*D130</f>
        <v>0</v>
      </c>
    </row>
    <row r="131" spans="1:8" s="23" customFormat="1" ht="15.75">
      <c r="A131" s="159">
        <v>16</v>
      </c>
      <c r="B131" s="30" t="s">
        <v>141</v>
      </c>
      <c r="C131" s="34" t="s">
        <v>47</v>
      </c>
      <c r="D131" s="92">
        <v>0</v>
      </c>
      <c r="E131" s="124">
        <v>0</v>
      </c>
      <c r="F131" s="122">
        <f t="shared" si="7"/>
        <v>0</v>
      </c>
      <c r="G131" s="124">
        <v>1166</v>
      </c>
      <c r="H131" s="160">
        <f>G131*D131</f>
        <v>0</v>
      </c>
    </row>
    <row r="132" spans="1:8" s="23" customFormat="1" ht="15.75">
      <c r="A132" s="159">
        <v>17</v>
      </c>
      <c r="B132" s="35" t="s">
        <v>57</v>
      </c>
      <c r="C132" s="34" t="s">
        <v>38</v>
      </c>
      <c r="D132" s="206">
        <f>SUM(D118:D119)</f>
        <v>0</v>
      </c>
      <c r="E132" s="124">
        <v>0</v>
      </c>
      <c r="F132" s="122">
        <f t="shared" si="7"/>
        <v>0</v>
      </c>
      <c r="G132" s="124">
        <v>69</v>
      </c>
      <c r="H132" s="160">
        <f>G132*D132</f>
        <v>0</v>
      </c>
    </row>
    <row r="133" spans="1:8" s="23" customFormat="1" ht="15.75">
      <c r="A133" s="159">
        <v>18</v>
      </c>
      <c r="B133" s="35" t="s">
        <v>146</v>
      </c>
      <c r="C133" s="31" t="s">
        <v>36</v>
      </c>
      <c r="D133" s="204">
        <f>SUM(D116:D117)</f>
        <v>1</v>
      </c>
      <c r="E133" s="124">
        <v>0</v>
      </c>
      <c r="F133" s="122">
        <f t="shared" si="7"/>
        <v>0</v>
      </c>
      <c r="G133" s="124">
        <v>92</v>
      </c>
      <c r="H133" s="160">
        <f>D133*G133*1.9</f>
        <v>174.79999999999998</v>
      </c>
    </row>
    <row r="134" spans="1:8" s="23" customFormat="1" ht="15.75">
      <c r="A134" s="159">
        <v>19</v>
      </c>
      <c r="B134" s="30" t="s">
        <v>58</v>
      </c>
      <c r="C134" s="31" t="s">
        <v>47</v>
      </c>
      <c r="D134" s="117">
        <v>0</v>
      </c>
      <c r="E134" s="124">
        <v>0</v>
      </c>
      <c r="F134" s="122">
        <f t="shared" si="7"/>
        <v>0</v>
      </c>
      <c r="G134" s="124">
        <v>1894</v>
      </c>
      <c r="H134" s="160">
        <f>D134*G134*1.9</f>
        <v>0</v>
      </c>
    </row>
    <row r="135" spans="1:8" s="23" customFormat="1" ht="15.75">
      <c r="A135" s="159">
        <v>20</v>
      </c>
      <c r="B135" s="30" t="s">
        <v>59</v>
      </c>
      <c r="C135" s="30"/>
      <c r="D135" s="31"/>
      <c r="E135" s="32"/>
      <c r="F135" s="29">
        <f>F136-SUM(F116:F134)</f>
        <v>84.584624000000076</v>
      </c>
      <c r="G135" s="32"/>
      <c r="H135" s="161">
        <f>H136-SUM(H116:H134)</f>
        <v>48.22160000000008</v>
      </c>
    </row>
    <row r="136" spans="1:8" s="23" customFormat="1" ht="15.75">
      <c r="A136" s="162"/>
      <c r="B136" s="37" t="s">
        <v>60</v>
      </c>
      <c r="C136" s="36"/>
      <c r="D136" s="38"/>
      <c r="E136" s="39"/>
      <c r="F136" s="40">
        <f>ROUND(SUM(F116:F134)+49,-2)</f>
        <v>7600</v>
      </c>
      <c r="G136" s="40"/>
      <c r="H136" s="163">
        <f>ROUND(SUM(H116:H134)+49,-2)</f>
        <v>1900</v>
      </c>
    </row>
    <row r="137" spans="1:8" s="23" customFormat="1" ht="15.75">
      <c r="A137" s="164">
        <v>21</v>
      </c>
      <c r="B137" s="562" t="s">
        <v>61</v>
      </c>
      <c r="C137" s="562"/>
      <c r="D137" s="562"/>
      <c r="E137" s="562"/>
      <c r="F137" s="42">
        <f>H136</f>
        <v>1900</v>
      </c>
      <c r="G137" s="30"/>
      <c r="H137" s="165"/>
    </row>
    <row r="138" spans="1:8" s="23" customFormat="1" ht="15.75">
      <c r="A138" s="164"/>
      <c r="B138" s="562" t="s">
        <v>142</v>
      </c>
      <c r="C138" s="562"/>
      <c r="D138" s="562"/>
      <c r="E138" s="562"/>
      <c r="F138" s="42">
        <f>F137*45%</f>
        <v>855</v>
      </c>
      <c r="G138" s="30"/>
      <c r="H138" s="165"/>
    </row>
    <row r="139" spans="1:8" s="23" customFormat="1" ht="15.75">
      <c r="A139" s="164">
        <v>22</v>
      </c>
      <c r="B139" s="538" t="s">
        <v>145</v>
      </c>
      <c r="C139" s="539"/>
      <c r="D139" s="539"/>
      <c r="E139" s="540"/>
      <c r="F139" s="42">
        <f>18%*(F137+F138)</f>
        <v>495.9</v>
      </c>
      <c r="G139" s="30"/>
      <c r="H139" s="165"/>
    </row>
    <row r="140" spans="1:8" s="23" customFormat="1" ht="15.75">
      <c r="A140" s="164">
        <v>23</v>
      </c>
      <c r="B140" s="541" t="s">
        <v>140</v>
      </c>
      <c r="C140" s="542"/>
      <c r="D140" s="542"/>
      <c r="E140" s="543"/>
      <c r="F140" s="42">
        <f>2%*F136</f>
        <v>152</v>
      </c>
      <c r="G140" s="30"/>
      <c r="H140" s="165"/>
    </row>
    <row r="141" spans="1:8" s="23" customFormat="1" ht="15.75">
      <c r="A141" s="164">
        <v>24</v>
      </c>
      <c r="B141" s="541" t="s">
        <v>150</v>
      </c>
      <c r="C141" s="542"/>
      <c r="D141" s="542"/>
      <c r="E141" s="543"/>
      <c r="F141" s="42">
        <f>16.25%*(F137+F138)</f>
        <v>447.6875</v>
      </c>
      <c r="G141" s="30"/>
      <c r="H141" s="165"/>
    </row>
    <row r="142" spans="1:8" s="23" customFormat="1" ht="15.75">
      <c r="A142" s="164">
        <v>25</v>
      </c>
      <c r="B142" s="544" t="s">
        <v>62</v>
      </c>
      <c r="C142" s="544"/>
      <c r="D142" s="544"/>
      <c r="E142" s="544"/>
      <c r="F142" s="42">
        <f>SUM(F136:F138)*2%</f>
        <v>207.1</v>
      </c>
      <c r="G142" s="43"/>
      <c r="H142" s="166"/>
    </row>
    <row r="143" spans="1:8" s="23" customFormat="1" ht="15.75">
      <c r="A143" s="164">
        <v>26</v>
      </c>
      <c r="B143" s="544" t="s">
        <v>99</v>
      </c>
      <c r="C143" s="544"/>
      <c r="D143" s="544"/>
      <c r="E143" s="544"/>
      <c r="F143" s="42">
        <f>SUM(F137:F138)*20%</f>
        <v>551</v>
      </c>
      <c r="G143" s="30"/>
      <c r="H143" s="165"/>
    </row>
    <row r="144" spans="1:8" s="23" customFormat="1" ht="15.75">
      <c r="A144" s="164">
        <v>27</v>
      </c>
      <c r="B144" s="544" t="s">
        <v>63</v>
      </c>
      <c r="C144" s="544"/>
      <c r="D144" s="544"/>
      <c r="E144" s="544"/>
      <c r="F144" s="42">
        <v>0</v>
      </c>
      <c r="G144" s="30"/>
      <c r="H144" s="165"/>
    </row>
    <row r="145" spans="1:8" s="23" customFormat="1" ht="15.75">
      <c r="A145" s="164">
        <v>28</v>
      </c>
      <c r="B145" s="544" t="s">
        <v>64</v>
      </c>
      <c r="C145" s="544"/>
      <c r="D145" s="544"/>
      <c r="E145" s="544"/>
      <c r="F145" s="42">
        <v>200</v>
      </c>
      <c r="G145" s="30"/>
      <c r="H145" s="165"/>
    </row>
    <row r="146" spans="1:8" s="23" customFormat="1" ht="15.75">
      <c r="A146" s="164">
        <v>29</v>
      </c>
      <c r="B146" s="544" t="s">
        <v>65</v>
      </c>
      <c r="C146" s="544"/>
      <c r="D146" s="544"/>
      <c r="E146" s="544"/>
      <c r="F146" s="42">
        <v>0</v>
      </c>
      <c r="G146" s="30"/>
      <c r="H146" s="165"/>
    </row>
    <row r="147" spans="1:8" s="23" customFormat="1" ht="15.75">
      <c r="A147" s="563" t="s">
        <v>66</v>
      </c>
      <c r="B147" s="564"/>
      <c r="C147" s="564"/>
      <c r="D147" s="564"/>
      <c r="E147" s="564"/>
      <c r="F147" s="44">
        <f>SUM(F136:F146)</f>
        <v>12408.6875</v>
      </c>
      <c r="G147" s="579"/>
      <c r="H147" s="580"/>
    </row>
    <row r="148" spans="1:8" s="23" customFormat="1" ht="15.75">
      <c r="A148" s="45" t="s">
        <v>100</v>
      </c>
      <c r="B148" s="46"/>
      <c r="C148" s="47"/>
      <c r="D148" s="236"/>
      <c r="E148" s="47"/>
      <c r="F148" s="47"/>
      <c r="G148" s="47"/>
      <c r="H148" s="48"/>
    </row>
    <row r="149" spans="1:8" s="23" customFormat="1" ht="15.75">
      <c r="A149" s="547" t="s">
        <v>67</v>
      </c>
      <c r="B149" s="548"/>
      <c r="C149" s="548"/>
      <c r="D149" s="548"/>
      <c r="E149" s="548"/>
      <c r="F149" s="548"/>
      <c r="G149" s="548"/>
      <c r="H149" s="549"/>
    </row>
    <row r="150" spans="1:8" s="23" customFormat="1" ht="15.75">
      <c r="A150" s="49"/>
      <c r="B150" s="47"/>
      <c r="C150" s="47"/>
      <c r="D150" s="236"/>
      <c r="E150" s="47"/>
      <c r="F150" s="550"/>
      <c r="G150" s="550"/>
      <c r="H150" s="551"/>
    </row>
    <row r="151" spans="1:8" s="23" customFormat="1" ht="15.75">
      <c r="A151" s="49"/>
      <c r="B151" s="47"/>
      <c r="C151" s="47"/>
      <c r="D151" s="236"/>
      <c r="E151" s="47"/>
      <c r="F151" s="550"/>
      <c r="G151" s="550"/>
      <c r="H151" s="551"/>
    </row>
    <row r="152" spans="1:8" s="23" customFormat="1" ht="15.75">
      <c r="A152" s="237"/>
      <c r="B152" s="238"/>
      <c r="C152" s="47"/>
      <c r="D152" s="67"/>
      <c r="E152" s="47"/>
      <c r="F152" s="47"/>
      <c r="G152" s="47"/>
      <c r="H152" s="48"/>
    </row>
    <row r="153" spans="1:8" s="23" customFormat="1" ht="15.75">
      <c r="A153" s="237"/>
      <c r="B153" s="238"/>
      <c r="C153" s="47"/>
      <c r="D153" s="67"/>
      <c r="E153" s="47"/>
      <c r="F153" s="47"/>
      <c r="G153" s="47"/>
      <c r="H153" s="48"/>
    </row>
    <row r="154" spans="1:8" s="23" customFormat="1" ht="15.75">
      <c r="A154" s="237"/>
      <c r="B154" s="238"/>
      <c r="C154" s="47"/>
      <c r="D154" s="67"/>
      <c r="E154" s="47"/>
      <c r="F154" s="47"/>
      <c r="G154" s="47"/>
      <c r="H154" s="48"/>
    </row>
    <row r="155" spans="1:8" s="23" customFormat="1" ht="15.75">
      <c r="A155" s="237"/>
      <c r="B155" s="238"/>
      <c r="C155" s="47"/>
      <c r="D155" s="67"/>
      <c r="E155" s="47"/>
      <c r="F155" s="47"/>
      <c r="G155" s="47"/>
      <c r="H155" s="48"/>
    </row>
    <row r="156" spans="1:8" s="23" customFormat="1" ht="5.25" customHeight="1">
      <c r="A156" s="237"/>
      <c r="B156" s="238"/>
      <c r="C156" s="47"/>
      <c r="D156" s="67"/>
      <c r="E156" s="47"/>
      <c r="F156" s="47"/>
      <c r="G156" s="47"/>
      <c r="H156" s="48"/>
    </row>
    <row r="157" spans="1:8" s="23" customFormat="1" ht="15.75" hidden="1">
      <c r="A157" s="237"/>
      <c r="B157" s="238"/>
      <c r="C157" s="47"/>
      <c r="D157" s="67"/>
      <c r="E157" s="47"/>
      <c r="F157" s="47"/>
      <c r="G157" s="47"/>
      <c r="H157" s="48"/>
    </row>
    <row r="158" spans="1:8" s="23" customFormat="1" ht="15.75" hidden="1">
      <c r="A158" s="237"/>
      <c r="B158" s="238"/>
      <c r="C158" s="47"/>
      <c r="D158" s="67"/>
      <c r="E158" s="47"/>
      <c r="F158" s="47"/>
      <c r="G158" s="47"/>
      <c r="H158" s="48"/>
    </row>
    <row r="159" spans="1:8" s="23" customFormat="1" ht="15.75" hidden="1">
      <c r="A159" s="237"/>
      <c r="B159" s="238"/>
      <c r="C159" s="47"/>
      <c r="D159" s="67"/>
      <c r="E159" s="47"/>
      <c r="F159" s="47"/>
      <c r="G159" s="47"/>
      <c r="H159" s="48"/>
    </row>
    <row r="160" spans="1:8" s="23" customFormat="1" ht="15.75" hidden="1">
      <c r="A160" s="237"/>
      <c r="B160" s="238"/>
      <c r="C160" s="47"/>
      <c r="D160" s="67"/>
      <c r="E160" s="47"/>
      <c r="F160" s="47"/>
      <c r="G160" s="47"/>
      <c r="H160" s="48"/>
    </row>
    <row r="161" spans="1:8" s="23" customFormat="1" ht="15.75" hidden="1">
      <c r="A161" s="237"/>
      <c r="B161" s="238"/>
      <c r="C161" s="47"/>
      <c r="D161" s="67"/>
      <c r="E161" s="47"/>
      <c r="F161" s="47"/>
      <c r="G161" s="47"/>
      <c r="H161" s="48"/>
    </row>
    <row r="162" spans="1:8" s="23" customFormat="1" ht="15.75" hidden="1">
      <c r="A162" s="237"/>
      <c r="B162" s="238"/>
      <c r="C162" s="47"/>
      <c r="D162" s="67"/>
      <c r="E162" s="47"/>
      <c r="F162" s="47"/>
      <c r="G162" s="47"/>
      <c r="H162" s="48"/>
    </row>
    <row r="163" spans="1:8" s="23" customFormat="1" ht="15.75" hidden="1">
      <c r="A163" s="237"/>
      <c r="B163" s="238"/>
      <c r="C163" s="47"/>
      <c r="D163" s="67"/>
      <c r="E163" s="47"/>
      <c r="F163" s="47"/>
      <c r="G163" s="47"/>
      <c r="H163" s="48"/>
    </row>
    <row r="164" spans="1:8" s="23" customFormat="1" ht="15.75" hidden="1">
      <c r="A164" s="237"/>
      <c r="B164" s="238"/>
      <c r="C164" s="47"/>
      <c r="D164" s="67"/>
      <c r="E164" s="47"/>
      <c r="F164" s="47"/>
      <c r="G164" s="47"/>
      <c r="H164" s="48"/>
    </row>
    <row r="165" spans="1:8" s="23" customFormat="1" ht="16.5" hidden="1" thickBot="1">
      <c r="A165" s="179"/>
      <c r="B165" s="180"/>
      <c r="C165" s="168"/>
      <c r="D165" s="181"/>
      <c r="E165" s="168"/>
      <c r="F165" s="168"/>
      <c r="G165" s="168"/>
      <c r="H165" s="182"/>
    </row>
    <row r="166" spans="1:8" s="23" customFormat="1" ht="15.75">
      <c r="A166" s="237"/>
      <c r="B166" s="238"/>
      <c r="C166" s="47"/>
      <c r="D166" s="67"/>
      <c r="E166" s="47"/>
      <c r="F166" s="47"/>
      <c r="G166" s="47"/>
      <c r="H166" s="48"/>
    </row>
    <row r="167" spans="1:8" s="23" customFormat="1" ht="16.5" thickBot="1">
      <c r="A167" s="237"/>
      <c r="B167" s="238"/>
      <c r="C167" s="47"/>
      <c r="D167" s="67"/>
      <c r="E167" s="47"/>
      <c r="F167" s="47"/>
      <c r="G167" s="47"/>
      <c r="H167" s="48"/>
    </row>
    <row r="168" spans="1:8" s="23" customFormat="1" ht="20.25">
      <c r="A168" s="565" t="s">
        <v>89</v>
      </c>
      <c r="B168" s="566"/>
      <c r="C168" s="566"/>
      <c r="D168" s="566"/>
      <c r="E168" s="566"/>
      <c r="F168" s="566"/>
      <c r="G168" s="566"/>
      <c r="H168" s="567"/>
    </row>
    <row r="169" spans="1:8" s="23" customFormat="1" ht="15.75">
      <c r="A169" s="24" t="str">
        <f>A5</f>
        <v>Part : A -Extension of HT line</v>
      </c>
      <c r="B169" s="25"/>
      <c r="C169" s="25"/>
      <c r="D169" s="572">
        <f>F43</f>
        <v>796081.9375</v>
      </c>
      <c r="E169" s="572"/>
      <c r="F169" s="107"/>
      <c r="G169" s="107"/>
      <c r="H169" s="112"/>
    </row>
    <row r="170" spans="1:8" s="23" customFormat="1" ht="15.75">
      <c r="A170" s="106" t="str">
        <f>A61</f>
        <v>Part : B -Erection of DTC</v>
      </c>
      <c r="B170" s="107"/>
      <c r="C170" s="107"/>
      <c r="D170" s="572">
        <f>F99</f>
        <v>165866.875</v>
      </c>
      <c r="E170" s="572"/>
      <c r="F170" s="107"/>
      <c r="G170" s="107"/>
      <c r="H170" s="112"/>
    </row>
    <row r="171" spans="1:8" s="23" customFormat="1" ht="15.75">
      <c r="A171" s="106" t="str">
        <f>A112</f>
        <v>Part : C -LT Extension</v>
      </c>
      <c r="B171" s="107"/>
      <c r="C171" s="107"/>
      <c r="D171" s="239"/>
      <c r="E171" s="239">
        <f>F147</f>
        <v>12408.6875</v>
      </c>
      <c r="F171" s="107"/>
      <c r="G171" s="107"/>
      <c r="H171" s="112"/>
    </row>
    <row r="172" spans="1:8" s="23" customFormat="1" ht="15.75">
      <c r="A172" s="113"/>
      <c r="B172" s="114" t="s">
        <v>0</v>
      </c>
      <c r="C172" s="114"/>
      <c r="D172" s="545">
        <f>E171+D170+D169</f>
        <v>974357.5</v>
      </c>
      <c r="E172" s="546"/>
      <c r="F172" s="114" t="s">
        <v>90</v>
      </c>
      <c r="G172" s="115">
        <f>D172</f>
        <v>974357.5</v>
      </c>
      <c r="H172" s="116" t="s">
        <v>91</v>
      </c>
    </row>
    <row r="173" spans="1:8" s="23" customFormat="1" ht="20.25" thickBot="1">
      <c r="A173" s="599" t="s">
        <v>262</v>
      </c>
      <c r="B173" s="600"/>
      <c r="C173" s="600"/>
      <c r="D173" s="600"/>
      <c r="E173" s="600"/>
      <c r="F173" s="600"/>
      <c r="G173" s="600"/>
      <c r="H173" s="601"/>
    </row>
    <row r="174" spans="1:8" s="23" customFormat="1" ht="15.75">
      <c r="A174" s="99" t="s">
        <v>92</v>
      </c>
      <c r="B174" s="100"/>
      <c r="C174" s="101"/>
      <c r="D174" s="52"/>
      <c r="E174" s="102"/>
      <c r="F174" s="103"/>
      <c r="G174" s="101"/>
      <c r="H174" s="104"/>
    </row>
    <row r="175" spans="1:8" s="23" customFormat="1" ht="33" customHeight="1">
      <c r="A175" s="568" t="s">
        <v>93</v>
      </c>
      <c r="B175" s="569"/>
      <c r="C175" s="105">
        <f>G172</f>
        <v>974357.5</v>
      </c>
      <c r="D175" s="46" t="s">
        <v>94</v>
      </c>
      <c r="E175" s="570" t="s">
        <v>164</v>
      </c>
      <c r="F175" s="570"/>
      <c r="G175" s="570" t="str">
        <f>C3</f>
        <v xml:space="preserve"> for Providing  Additional  </v>
      </c>
      <c r="H175" s="571"/>
    </row>
    <row r="176" spans="1:8" s="189" customFormat="1" ht="36" customHeight="1">
      <c r="A176" s="594" t="str">
        <f>A4</f>
        <v>25KVA  DTC to the overloaded existing 63 KVA Rudruguppe Kalappa DTC at Bittangala  Village  ,coming under   O&amp;M Section virajpet, Virajpet Sub Division.</v>
      </c>
      <c r="B176" s="595"/>
      <c r="C176" s="595"/>
      <c r="D176" s="595"/>
      <c r="E176" s="595"/>
      <c r="F176" s="595"/>
      <c r="G176" s="595"/>
      <c r="H176" s="596"/>
    </row>
    <row r="177" spans="1:12" s="23" customFormat="1" ht="15.75">
      <c r="A177" s="589" t="s">
        <v>95</v>
      </c>
      <c r="B177" s="590"/>
      <c r="C177" s="590"/>
      <c r="D177" s="590"/>
      <c r="E177" s="590"/>
      <c r="F177" s="590"/>
      <c r="G177" s="590"/>
      <c r="H177" s="591"/>
    </row>
    <row r="178" spans="1:12" s="23" customFormat="1" ht="54" customHeight="1">
      <c r="A178" s="589" t="s">
        <v>263</v>
      </c>
      <c r="B178" s="590"/>
      <c r="C178" s="590"/>
      <c r="D178" s="590"/>
      <c r="E178" s="590"/>
      <c r="F178" s="590"/>
      <c r="G178" s="590"/>
      <c r="H178" s="591"/>
    </row>
    <row r="179" spans="1:12" s="23" customFormat="1" ht="32.25" customHeight="1">
      <c r="A179" s="589" t="s">
        <v>264</v>
      </c>
      <c r="B179" s="597"/>
      <c r="C179" s="597"/>
      <c r="D179" s="597"/>
      <c r="E179" s="597"/>
      <c r="F179" s="597"/>
      <c r="G179" s="597"/>
      <c r="H179" s="598"/>
    </row>
    <row r="180" spans="1:12" s="23" customFormat="1" ht="39" customHeight="1">
      <c r="A180" s="589" t="s">
        <v>265</v>
      </c>
      <c r="B180" s="597"/>
      <c r="C180" s="597"/>
      <c r="D180" s="597"/>
      <c r="E180" s="597"/>
      <c r="F180" s="597"/>
      <c r="G180" s="597"/>
      <c r="H180" s="598"/>
      <c r="K180" s="23">
        <f>35*0.746</f>
        <v>26.11</v>
      </c>
    </row>
    <row r="181" spans="1:12" s="23" customFormat="1" ht="21.75" customHeight="1">
      <c r="A181" s="589" t="s">
        <v>96</v>
      </c>
      <c r="B181" s="590"/>
      <c r="C181" s="590"/>
      <c r="D181" s="590"/>
      <c r="E181" s="590"/>
      <c r="F181" s="590"/>
      <c r="G181" s="590"/>
      <c r="H181" s="591"/>
      <c r="K181" s="23">
        <v>35.04</v>
      </c>
    </row>
    <row r="182" spans="1:12" s="23" customFormat="1" ht="21" customHeight="1">
      <c r="A182" s="589" t="s">
        <v>152</v>
      </c>
      <c r="B182" s="590"/>
      <c r="C182" s="590"/>
      <c r="D182" s="590"/>
      <c r="E182" s="590"/>
      <c r="F182" s="590"/>
      <c r="G182" s="590"/>
      <c r="H182" s="591"/>
      <c r="L182" s="23" t="s">
        <v>19</v>
      </c>
    </row>
    <row r="183" spans="1:12" s="23" customFormat="1" ht="109.5" customHeight="1">
      <c r="A183" s="586" t="s">
        <v>266</v>
      </c>
      <c r="B183" s="587"/>
      <c r="C183" s="587"/>
      <c r="D183" s="587"/>
      <c r="E183" s="587"/>
      <c r="F183" s="587"/>
      <c r="G183" s="587"/>
      <c r="H183" s="588"/>
    </row>
    <row r="184" spans="1:12" s="23" customFormat="1" ht="39" customHeight="1">
      <c r="A184" s="589" t="s">
        <v>214</v>
      </c>
      <c r="B184" s="590"/>
      <c r="C184" s="590"/>
      <c r="D184" s="590"/>
      <c r="E184" s="590"/>
      <c r="F184" s="590"/>
      <c r="G184" s="590"/>
      <c r="H184" s="591"/>
    </row>
    <row r="185" spans="1:12" s="23" customFormat="1" ht="15.75">
      <c r="A185" s="589" t="s">
        <v>97</v>
      </c>
      <c r="B185" s="590"/>
      <c r="C185" s="590"/>
      <c r="D185" s="590"/>
      <c r="E185" s="590"/>
      <c r="F185" s="590"/>
      <c r="G185" s="590"/>
      <c r="H185" s="591"/>
    </row>
    <row r="186" spans="1:12" s="23" customFormat="1" ht="15.75">
      <c r="A186" s="45" t="s">
        <v>100</v>
      </c>
      <c r="B186" s="46"/>
      <c r="C186" s="47"/>
      <c r="D186" s="236"/>
      <c r="E186" s="68"/>
      <c r="F186" s="26"/>
      <c r="G186" s="592"/>
      <c r="H186" s="593"/>
    </row>
    <row r="187" spans="1:12" s="23" customFormat="1" ht="15.75">
      <c r="A187" s="586" t="s">
        <v>98</v>
      </c>
      <c r="B187" s="587"/>
      <c r="C187" s="587"/>
      <c r="D187" s="587"/>
      <c r="E187" s="587"/>
      <c r="F187" s="587"/>
      <c r="G187" s="587"/>
      <c r="H187" s="588"/>
    </row>
    <row r="188" spans="1:12" s="23" customFormat="1" ht="15.75">
      <c r="A188" s="106"/>
      <c r="B188" s="107"/>
      <c r="C188" s="46"/>
      <c r="D188" s="227"/>
      <c r="E188" s="46"/>
      <c r="F188" s="46"/>
      <c r="G188" s="46"/>
      <c r="H188" s="79"/>
    </row>
    <row r="189" spans="1:12" s="23" customFormat="1" ht="15.75">
      <c r="A189" s="45"/>
      <c r="B189" s="46"/>
      <c r="C189" s="46"/>
      <c r="D189" s="227"/>
      <c r="E189" s="46"/>
      <c r="F189" s="46"/>
      <c r="G189" s="227"/>
      <c r="H189" s="79"/>
    </row>
    <row r="190" spans="1:12" s="23" customFormat="1" ht="15.75">
      <c r="A190" s="45"/>
      <c r="B190" s="46"/>
      <c r="C190" s="46"/>
      <c r="D190" s="227"/>
      <c r="E190" s="46"/>
      <c r="F190" s="46"/>
      <c r="G190" s="227"/>
      <c r="H190" s="79"/>
    </row>
    <row r="191" spans="1:12" s="23" customFormat="1" ht="15.75">
      <c r="A191" s="45"/>
      <c r="B191" s="46"/>
      <c r="C191" s="46"/>
      <c r="D191" s="227"/>
      <c r="E191" s="46"/>
      <c r="F191" s="46"/>
      <c r="G191" s="227"/>
      <c r="H191" s="79"/>
    </row>
    <row r="192" spans="1:12" s="23" customFormat="1" ht="15.75">
      <c r="A192" s="586"/>
      <c r="B192" s="587"/>
      <c r="C192" s="587"/>
      <c r="D192" s="587"/>
      <c r="E192" s="587"/>
      <c r="F192" s="587"/>
      <c r="G192" s="587"/>
      <c r="H192" s="588"/>
    </row>
    <row r="193" spans="1:8" s="23" customFormat="1" ht="15.75">
      <c r="A193" s="233"/>
      <c r="B193" s="234"/>
      <c r="C193" s="234"/>
      <c r="D193" s="234"/>
      <c r="E193" s="234"/>
      <c r="F193" s="234"/>
      <c r="G193" s="234"/>
      <c r="H193" s="235"/>
    </row>
    <row r="194" spans="1:8" s="23" customFormat="1" ht="6.75" customHeight="1">
      <c r="A194" s="233"/>
      <c r="B194" s="234"/>
      <c r="C194" s="234"/>
      <c r="D194" s="234"/>
      <c r="E194" s="234"/>
      <c r="F194" s="234"/>
      <c r="G194" s="234"/>
      <c r="H194" s="235"/>
    </row>
    <row r="195" spans="1:8" s="23" customFormat="1" ht="15.75" hidden="1">
      <c r="A195" s="233"/>
      <c r="B195" s="234"/>
      <c r="C195" s="234"/>
      <c r="D195" s="234"/>
      <c r="E195" s="234"/>
      <c r="F195" s="234"/>
      <c r="G195" s="234"/>
      <c r="H195" s="235"/>
    </row>
    <row r="196" spans="1:8" s="23" customFormat="1" ht="15.75" hidden="1">
      <c r="A196" s="233"/>
      <c r="B196" s="234"/>
      <c r="C196" s="234"/>
      <c r="D196" s="234"/>
      <c r="E196" s="234"/>
      <c r="F196" s="234"/>
      <c r="G196" s="234"/>
      <c r="H196" s="235"/>
    </row>
    <row r="197" spans="1:8" s="23" customFormat="1" ht="15.75" hidden="1">
      <c r="A197" s="233"/>
      <c r="B197" s="234"/>
      <c r="C197" s="234"/>
      <c r="D197" s="234"/>
      <c r="E197" s="234"/>
      <c r="F197" s="234"/>
      <c r="G197" s="234"/>
      <c r="H197" s="235"/>
    </row>
    <row r="198" spans="1:8" s="23" customFormat="1" ht="15.75" hidden="1">
      <c r="A198" s="233"/>
      <c r="B198" s="234"/>
      <c r="C198" s="234"/>
      <c r="D198" s="234"/>
      <c r="E198" s="234"/>
      <c r="F198" s="234"/>
      <c r="G198" s="234"/>
      <c r="H198" s="235"/>
    </row>
    <row r="199" spans="1:8" s="23" customFormat="1" ht="15.75" hidden="1">
      <c r="A199" s="106"/>
      <c r="B199" s="107"/>
      <c r="C199" s="46"/>
      <c r="D199" s="227"/>
      <c r="E199" s="46"/>
      <c r="F199" s="46"/>
      <c r="G199" s="46"/>
      <c r="H199" s="79"/>
    </row>
    <row r="200" spans="1:8" s="23" customFormat="1" ht="15.75" hidden="1">
      <c r="A200" s="45"/>
      <c r="B200" s="46"/>
      <c r="C200" s="46"/>
      <c r="D200" s="227"/>
      <c r="E200" s="46"/>
      <c r="F200" s="46"/>
      <c r="G200" s="227"/>
      <c r="H200" s="79"/>
    </row>
    <row r="201" spans="1:8" s="23" customFormat="1" ht="15.75" hidden="1">
      <c r="A201" s="45"/>
      <c r="B201" s="46"/>
      <c r="C201" s="46"/>
      <c r="D201" s="227"/>
      <c r="E201" s="46"/>
      <c r="F201" s="46"/>
      <c r="G201" s="227"/>
      <c r="H201" s="79"/>
    </row>
    <row r="202" spans="1:8" s="23" customFormat="1" ht="15.75" hidden="1">
      <c r="A202" s="45"/>
      <c r="B202" s="46"/>
      <c r="C202" s="46"/>
      <c r="D202" s="227"/>
      <c r="E202" s="46"/>
      <c r="F202" s="46"/>
      <c r="G202" s="227"/>
      <c r="H202" s="79"/>
    </row>
    <row r="203" spans="1:8" s="23" customFormat="1" ht="15.75" hidden="1">
      <c r="A203" s="45"/>
      <c r="B203" s="46"/>
      <c r="C203" s="46"/>
      <c r="D203" s="227"/>
      <c r="E203" s="46"/>
      <c r="F203" s="46"/>
      <c r="G203" s="227"/>
      <c r="H203" s="79"/>
    </row>
    <row r="204" spans="1:8" s="23" customFormat="1" ht="16.5" hidden="1" thickBot="1">
      <c r="A204" s="183"/>
      <c r="B204" s="184"/>
      <c r="C204" s="184"/>
      <c r="D204" s="170"/>
      <c r="E204" s="184"/>
      <c r="F204" s="184"/>
      <c r="G204" s="170"/>
      <c r="H204" s="185"/>
    </row>
    <row r="205" spans="1:8" s="23" customFormat="1" ht="15.75">
      <c r="A205" s="45"/>
      <c r="B205" s="46"/>
      <c r="C205" s="46"/>
      <c r="D205" s="227"/>
      <c r="E205" s="46"/>
      <c r="F205" s="46"/>
      <c r="G205" s="227"/>
      <c r="H205" s="79"/>
    </row>
    <row r="206" spans="1:8" s="23" customFormat="1" ht="3.75" customHeight="1">
      <c r="A206" s="45"/>
      <c r="B206" s="46"/>
      <c r="C206" s="46"/>
      <c r="D206" s="227"/>
      <c r="E206" s="46"/>
      <c r="F206" s="46"/>
      <c r="G206" s="227"/>
      <c r="H206" s="79"/>
    </row>
    <row r="207" spans="1:8" s="23" customFormat="1" ht="15.75" hidden="1">
      <c r="A207" s="45"/>
      <c r="B207" s="46"/>
      <c r="C207" s="46"/>
      <c r="D207" s="227"/>
      <c r="E207" s="46"/>
      <c r="F207" s="46"/>
      <c r="G207" s="227"/>
      <c r="H207" s="79"/>
    </row>
    <row r="208" spans="1:8" s="23" customFormat="1" ht="15.75" hidden="1">
      <c r="A208" s="45"/>
      <c r="B208" s="46"/>
      <c r="C208" s="46"/>
      <c r="D208" s="227"/>
      <c r="E208" s="46"/>
      <c r="F208" s="46"/>
      <c r="G208" s="227"/>
      <c r="H208" s="79"/>
    </row>
    <row r="209" spans="1:8" s="23" customFormat="1" ht="15.75" hidden="1">
      <c r="A209" s="45"/>
      <c r="B209" s="46"/>
      <c r="C209" s="46"/>
      <c r="D209" s="227"/>
      <c r="E209" s="46"/>
      <c r="F209" s="46"/>
      <c r="G209" s="227"/>
      <c r="H209" s="79"/>
    </row>
    <row r="210" spans="1:8" s="23" customFormat="1" ht="15.75" hidden="1">
      <c r="A210" s="45"/>
      <c r="B210" s="46"/>
      <c r="C210" s="46"/>
      <c r="D210" s="227"/>
      <c r="E210" s="46"/>
      <c r="F210" s="46"/>
      <c r="G210" s="227"/>
      <c r="H210" s="79"/>
    </row>
    <row r="211" spans="1:8" hidden="1">
      <c r="D211" s="111"/>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sheetData>
  <protectedRanges>
    <protectedRange sqref="D16:D17 D20:D26 D9:D13" name="Range1_1"/>
    <protectedRange sqref="C6 F6 H6" name="Range1_3"/>
    <protectedRange sqref="D14:D15" name="Range1_1_2"/>
    <protectedRange sqref="D18:D19" name="Range1_1_2_1"/>
    <protectedRange sqref="D27:D30" name="Range1_1_3"/>
    <protectedRange sqref="D64:D75" name="Range1_1_1"/>
    <protectedRange sqref="D76" name="Range1_1_1_1"/>
    <protectedRange sqref="D77:D85" name="Range1_1_1_2"/>
    <protectedRange sqref="D116:D119 D124:D129" name="Range1_1_4"/>
    <protectedRange sqref="C113 F113 H113" name="Range1_3_1"/>
    <protectedRange sqref="D120:D121" name="Range1_1_2_2"/>
    <protectedRange sqref="D122:D123" name="Range1_1_2_1_1"/>
    <protectedRange sqref="D130:D134" name="Range1_1_3_1"/>
  </protectedRanges>
  <mergeCells count="129">
    <mergeCell ref="A192:H192"/>
    <mergeCell ref="A182:H182"/>
    <mergeCell ref="A183:H183"/>
    <mergeCell ref="A184:H184"/>
    <mergeCell ref="A185:H185"/>
    <mergeCell ref="G186:H186"/>
    <mergeCell ref="A187:H187"/>
    <mergeCell ref="A176:H176"/>
    <mergeCell ref="A177:H177"/>
    <mergeCell ref="A178:H178"/>
    <mergeCell ref="A179:H179"/>
    <mergeCell ref="A180:H180"/>
    <mergeCell ref="A181:H181"/>
    <mergeCell ref="D170:E170"/>
    <mergeCell ref="D172:E172"/>
    <mergeCell ref="A173:H173"/>
    <mergeCell ref="A175:B175"/>
    <mergeCell ref="E175:F175"/>
    <mergeCell ref="G175:H175"/>
    <mergeCell ref="G147:H147"/>
    <mergeCell ref="A149:H149"/>
    <mergeCell ref="F150:H150"/>
    <mergeCell ref="F151:H151"/>
    <mergeCell ref="A168:H168"/>
    <mergeCell ref="D169:E169"/>
    <mergeCell ref="B142:E142"/>
    <mergeCell ref="B143:E143"/>
    <mergeCell ref="B144:E144"/>
    <mergeCell ref="B145:E145"/>
    <mergeCell ref="B146:E146"/>
    <mergeCell ref="A147:E147"/>
    <mergeCell ref="G114:H114"/>
    <mergeCell ref="B137:E137"/>
    <mergeCell ref="B138:E138"/>
    <mergeCell ref="B139:E139"/>
    <mergeCell ref="B140:E140"/>
    <mergeCell ref="B141:E141"/>
    <mergeCell ref="A114:A115"/>
    <mergeCell ref="B114:B115"/>
    <mergeCell ref="C114:C115"/>
    <mergeCell ref="D114:D115"/>
    <mergeCell ref="E114:E115"/>
    <mergeCell ref="F114:F115"/>
    <mergeCell ref="A109:H109"/>
    <mergeCell ref="A110:B110"/>
    <mergeCell ref="C110:H110"/>
    <mergeCell ref="A111:H111"/>
    <mergeCell ref="G112:H112"/>
    <mergeCell ref="D113:E113"/>
    <mergeCell ref="B98:E98"/>
    <mergeCell ref="A99:E99"/>
    <mergeCell ref="G99:H99"/>
    <mergeCell ref="A101:H101"/>
    <mergeCell ref="A102:B102"/>
    <mergeCell ref="A108:H108"/>
    <mergeCell ref="B92:E92"/>
    <mergeCell ref="B93:E93"/>
    <mergeCell ref="B94:E94"/>
    <mergeCell ref="B95:E95"/>
    <mergeCell ref="B96:E96"/>
    <mergeCell ref="B97:E97"/>
    <mergeCell ref="G62:H62"/>
    <mergeCell ref="G78:G82"/>
    <mergeCell ref="H78:H82"/>
    <mergeCell ref="B89:E89"/>
    <mergeCell ref="B90:E90"/>
    <mergeCell ref="B91:E91"/>
    <mergeCell ref="A58:H58"/>
    <mergeCell ref="A59:B59"/>
    <mergeCell ref="C59:H59"/>
    <mergeCell ref="A60:H60"/>
    <mergeCell ref="A62:A63"/>
    <mergeCell ref="B62:B63"/>
    <mergeCell ref="C62:C63"/>
    <mergeCell ref="D62:D63"/>
    <mergeCell ref="E62:E63"/>
    <mergeCell ref="F62:F63"/>
    <mergeCell ref="A45:H45"/>
    <mergeCell ref="F46:H46"/>
    <mergeCell ref="F47:H47"/>
    <mergeCell ref="A57:H57"/>
    <mergeCell ref="B37:E37"/>
    <mergeCell ref="B38:E38"/>
    <mergeCell ref="B39:E39"/>
    <mergeCell ref="B40:E40"/>
    <mergeCell ref="B41:E41"/>
    <mergeCell ref="B42:E42"/>
    <mergeCell ref="B34:E34"/>
    <mergeCell ref="B35:E35"/>
    <mergeCell ref="B36:E36"/>
    <mergeCell ref="EY6:EZ6"/>
    <mergeCell ref="FG6:FH6"/>
    <mergeCell ref="FO6:FP6"/>
    <mergeCell ref="AY6:AZ6"/>
    <mergeCell ref="A43:E43"/>
    <mergeCell ref="G43:H43"/>
    <mergeCell ref="CU6:CV6"/>
    <mergeCell ref="D6:E6"/>
    <mergeCell ref="S6:T6"/>
    <mergeCell ref="AA6:AB6"/>
    <mergeCell ref="AI6:AJ6"/>
    <mergeCell ref="AQ6:AR6"/>
    <mergeCell ref="F7:F8"/>
    <mergeCell ref="G7:H7"/>
    <mergeCell ref="B33:E33"/>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10.xml><?xml version="1.0" encoding="utf-8"?>
<worksheet xmlns="http://schemas.openxmlformats.org/spreadsheetml/2006/main" xmlns:r="http://schemas.openxmlformats.org/officeDocument/2006/relationships">
  <dimension ref="A1:H46"/>
  <sheetViews>
    <sheetView topLeftCell="A4" workbookViewId="0">
      <selection activeCell="D24" sqref="D24"/>
    </sheetView>
  </sheetViews>
  <sheetFormatPr defaultRowHeight="12.75"/>
  <cols>
    <col min="1" max="1" width="5.28515625" customWidth="1"/>
    <col min="2" max="2" width="42.28515625" bestFit="1" customWidth="1"/>
    <col min="5" max="5" width="9.5703125" bestFit="1" customWidth="1"/>
    <col min="6" max="6" width="11.28515625" bestFit="1" customWidth="1"/>
    <col min="8" max="8" width="11.28515625" bestFit="1" customWidth="1"/>
  </cols>
  <sheetData>
    <row r="1" spans="1:8" ht="19.5" thickBot="1">
      <c r="A1" s="573" t="s">
        <v>23</v>
      </c>
      <c r="B1" s="574"/>
      <c r="C1" s="574"/>
      <c r="D1" s="574"/>
      <c r="E1" s="574"/>
      <c r="F1" s="574"/>
      <c r="G1" s="574"/>
      <c r="H1" s="575"/>
    </row>
    <row r="2" spans="1:8" ht="15.75">
      <c r="A2" s="611" t="s">
        <v>173</v>
      </c>
      <c r="B2" s="550"/>
      <c r="C2" s="550"/>
      <c r="D2" s="550"/>
      <c r="E2" s="550"/>
      <c r="F2" s="550"/>
      <c r="G2" s="550"/>
      <c r="H2" s="551"/>
    </row>
    <row r="3" spans="1:8" ht="15.75">
      <c r="A3" s="555" t="s">
        <v>166</v>
      </c>
      <c r="B3" s="556"/>
      <c r="C3" s="557" t="s">
        <v>167</v>
      </c>
      <c r="D3" s="557"/>
      <c r="E3" s="557"/>
      <c r="F3" s="557"/>
      <c r="G3" s="557"/>
      <c r="H3" s="558"/>
    </row>
    <row r="4" spans="1:8" ht="45" customHeight="1">
      <c r="A4" s="559" t="s">
        <v>226</v>
      </c>
      <c r="B4" s="560"/>
      <c r="C4" s="560"/>
      <c r="D4" s="560"/>
      <c r="E4" s="560"/>
      <c r="F4" s="560"/>
      <c r="G4" s="560"/>
      <c r="H4" s="561"/>
    </row>
    <row r="5" spans="1:8" ht="15.75">
      <c r="A5" s="24" t="s">
        <v>24</v>
      </c>
      <c r="B5" s="25"/>
      <c r="C5" s="243"/>
      <c r="D5" s="243"/>
      <c r="E5" s="243"/>
      <c r="F5" s="243"/>
      <c r="G5" s="581"/>
      <c r="H5" s="582"/>
    </row>
    <row r="6" spans="1:8">
      <c r="A6" s="118">
        <f>C6*F6*H6</f>
        <v>3.3600000000000003</v>
      </c>
      <c r="B6" s="242" t="s">
        <v>25</v>
      </c>
      <c r="C6" s="156">
        <v>3.5000000000000003E-2</v>
      </c>
      <c r="D6" s="583" t="s">
        <v>26</v>
      </c>
      <c r="E6" s="583"/>
      <c r="F6" s="156">
        <v>32</v>
      </c>
      <c r="G6" s="242" t="s">
        <v>27</v>
      </c>
      <c r="H6" s="157">
        <v>3</v>
      </c>
    </row>
    <row r="7" spans="1:8" ht="15.75">
      <c r="A7" s="584" t="s">
        <v>28</v>
      </c>
      <c r="B7" s="576" t="s">
        <v>29</v>
      </c>
      <c r="C7" s="576" t="s">
        <v>30</v>
      </c>
      <c r="D7" s="576" t="s">
        <v>31</v>
      </c>
      <c r="E7" s="576" t="s">
        <v>32</v>
      </c>
      <c r="F7" s="576" t="s">
        <v>33</v>
      </c>
      <c r="G7" s="577" t="s">
        <v>34</v>
      </c>
      <c r="H7" s="578"/>
    </row>
    <row r="8" spans="1:8" ht="15.75">
      <c r="A8" s="584"/>
      <c r="B8" s="576"/>
      <c r="C8" s="576"/>
      <c r="D8" s="576"/>
      <c r="E8" s="576"/>
      <c r="F8" s="576"/>
      <c r="G8" s="240" t="s">
        <v>32</v>
      </c>
      <c r="H8" s="241" t="s">
        <v>33</v>
      </c>
    </row>
    <row r="9" spans="1:8" ht="32.25" customHeight="1">
      <c r="A9" s="159">
        <v>1</v>
      </c>
      <c r="B9" s="27" t="s">
        <v>35</v>
      </c>
      <c r="C9" s="117" t="s">
        <v>36</v>
      </c>
      <c r="D9" s="117">
        <v>0</v>
      </c>
      <c r="E9" s="28">
        <v>49806</v>
      </c>
      <c r="F9" s="122">
        <f>E9*D9</f>
        <v>0</v>
      </c>
      <c r="G9" s="123">
        <v>7244</v>
      </c>
      <c r="H9" s="160">
        <f t="shared" ref="H9:H27" si="0">G9*D9</f>
        <v>0</v>
      </c>
    </row>
    <row r="10" spans="1:8" ht="15.75">
      <c r="A10" s="159">
        <v>2</v>
      </c>
      <c r="B10" s="27" t="s">
        <v>163</v>
      </c>
      <c r="C10" s="117" t="s">
        <v>36</v>
      </c>
      <c r="D10" s="117">
        <v>0</v>
      </c>
      <c r="E10" s="28"/>
      <c r="F10" s="122"/>
      <c r="G10" s="123"/>
      <c r="H10" s="160"/>
    </row>
    <row r="11" spans="1:8" ht="15.75">
      <c r="A11" s="159">
        <v>3</v>
      </c>
      <c r="B11" s="30" t="s">
        <v>37</v>
      </c>
      <c r="C11" s="31" t="s">
        <v>38</v>
      </c>
      <c r="D11" s="117">
        <v>7</v>
      </c>
      <c r="E11" s="124">
        <v>6258</v>
      </c>
      <c r="F11" s="122">
        <f t="shared" ref="F11:F31" si="1">E11*D11</f>
        <v>43806</v>
      </c>
      <c r="G11" s="124">
        <v>1166</v>
      </c>
      <c r="H11" s="160">
        <f t="shared" si="0"/>
        <v>8162</v>
      </c>
    </row>
    <row r="12" spans="1:8" ht="16.5" customHeight="1">
      <c r="A12" s="159">
        <v>4</v>
      </c>
      <c r="B12" s="30" t="s">
        <v>39</v>
      </c>
      <c r="C12" s="31" t="s">
        <v>38</v>
      </c>
      <c r="D12" s="117">
        <v>24</v>
      </c>
      <c r="E12" s="124">
        <v>3689</v>
      </c>
      <c r="F12" s="122">
        <f t="shared" si="1"/>
        <v>88536</v>
      </c>
      <c r="G12" s="124">
        <v>1166</v>
      </c>
      <c r="H12" s="160">
        <f t="shared" si="0"/>
        <v>27984</v>
      </c>
    </row>
    <row r="13" spans="1:8" ht="15.75">
      <c r="A13" s="159">
        <v>5</v>
      </c>
      <c r="B13" s="30" t="s">
        <v>41</v>
      </c>
      <c r="C13" s="117" t="s">
        <v>36</v>
      </c>
      <c r="D13" s="117">
        <v>0</v>
      </c>
      <c r="E13" s="32">
        <v>858</v>
      </c>
      <c r="F13" s="122">
        <f t="shared" si="1"/>
        <v>0</v>
      </c>
      <c r="G13" s="124">
        <v>231</v>
      </c>
      <c r="H13" s="160">
        <f t="shared" si="0"/>
        <v>0</v>
      </c>
    </row>
    <row r="14" spans="1:8" ht="34.5" customHeight="1">
      <c r="A14" s="159">
        <v>6</v>
      </c>
      <c r="B14" s="134" t="s">
        <v>144</v>
      </c>
      <c r="C14" s="117" t="s">
        <v>36</v>
      </c>
      <c r="D14" s="117">
        <v>35</v>
      </c>
      <c r="E14" s="32">
        <v>444</v>
      </c>
      <c r="F14" s="28">
        <f t="shared" si="1"/>
        <v>15540</v>
      </c>
      <c r="G14" s="124">
        <v>106</v>
      </c>
      <c r="H14" s="161">
        <f t="shared" si="0"/>
        <v>3710</v>
      </c>
    </row>
    <row r="15" spans="1:8" ht="15.75">
      <c r="A15" s="159">
        <v>7</v>
      </c>
      <c r="B15" s="30" t="s">
        <v>42</v>
      </c>
      <c r="C15" s="117" t="s">
        <v>36</v>
      </c>
      <c r="D15" s="117">
        <v>0</v>
      </c>
      <c r="E15" s="32">
        <v>258</v>
      </c>
      <c r="F15" s="28">
        <f t="shared" si="1"/>
        <v>0</v>
      </c>
      <c r="G15" s="124">
        <v>106</v>
      </c>
      <c r="H15" s="161">
        <f>G15*D15</f>
        <v>0</v>
      </c>
    </row>
    <row r="16" spans="1:8" ht="15.75">
      <c r="A16" s="159">
        <v>8</v>
      </c>
      <c r="B16" s="30" t="s">
        <v>43</v>
      </c>
      <c r="C16" s="117" t="s">
        <v>36</v>
      </c>
      <c r="D16" s="117">
        <v>2</v>
      </c>
      <c r="E16" s="32">
        <v>272</v>
      </c>
      <c r="F16" s="28">
        <f t="shared" si="1"/>
        <v>544</v>
      </c>
      <c r="G16" s="135">
        <v>106</v>
      </c>
      <c r="H16" s="161">
        <f>G16*D16</f>
        <v>212</v>
      </c>
    </row>
    <row r="17" spans="1:8" ht="15.75">
      <c r="A17" s="159">
        <v>9</v>
      </c>
      <c r="B17" s="30" t="s">
        <v>135</v>
      </c>
      <c r="C17" s="31" t="s">
        <v>38</v>
      </c>
      <c r="D17" s="117">
        <v>36</v>
      </c>
      <c r="E17" s="124">
        <v>164</v>
      </c>
      <c r="F17" s="122">
        <f t="shared" si="1"/>
        <v>5904</v>
      </c>
      <c r="G17" s="135">
        <v>0</v>
      </c>
      <c r="H17" s="160">
        <f t="shared" si="0"/>
        <v>0</v>
      </c>
    </row>
    <row r="18" spans="1:8" ht="15.75">
      <c r="A18" s="159">
        <v>10</v>
      </c>
      <c r="B18" s="30" t="s">
        <v>136</v>
      </c>
      <c r="C18" s="31" t="s">
        <v>38</v>
      </c>
      <c r="D18" s="117">
        <v>78</v>
      </c>
      <c r="E18" s="124">
        <v>180</v>
      </c>
      <c r="F18" s="122">
        <f t="shared" si="1"/>
        <v>14040</v>
      </c>
      <c r="G18" s="135">
        <v>0</v>
      </c>
      <c r="H18" s="160">
        <f t="shared" si="0"/>
        <v>0</v>
      </c>
    </row>
    <row r="19" spans="1:8" ht="15.75">
      <c r="A19" s="159">
        <v>11</v>
      </c>
      <c r="B19" s="30" t="s">
        <v>44</v>
      </c>
      <c r="C19" s="117" t="s">
        <v>38</v>
      </c>
      <c r="D19" s="117">
        <v>8</v>
      </c>
      <c r="E19" s="124">
        <v>16</v>
      </c>
      <c r="F19" s="122">
        <f t="shared" si="1"/>
        <v>128</v>
      </c>
      <c r="G19" s="124">
        <v>0</v>
      </c>
      <c r="H19" s="160">
        <f>G19*D19</f>
        <v>0</v>
      </c>
    </row>
    <row r="20" spans="1:8" ht="15.75">
      <c r="A20" s="159">
        <v>12</v>
      </c>
      <c r="B20" s="30" t="s">
        <v>45</v>
      </c>
      <c r="C20" s="117" t="s">
        <v>38</v>
      </c>
      <c r="D20" s="117">
        <v>0</v>
      </c>
      <c r="E20" s="124">
        <v>48</v>
      </c>
      <c r="F20" s="122">
        <f t="shared" si="1"/>
        <v>0</v>
      </c>
      <c r="G20" s="124">
        <v>0</v>
      </c>
      <c r="H20" s="160">
        <f>G20*D20</f>
        <v>0</v>
      </c>
    </row>
    <row r="21" spans="1:8" ht="15.75">
      <c r="A21" s="159">
        <v>13</v>
      </c>
      <c r="B21" s="30" t="s">
        <v>46</v>
      </c>
      <c r="C21" s="31" t="s">
        <v>47</v>
      </c>
      <c r="D21" s="203">
        <f>A6+A6*1.5%</f>
        <v>3.4104000000000001</v>
      </c>
      <c r="E21" s="124">
        <v>36497</v>
      </c>
      <c r="F21" s="122">
        <f t="shared" si="1"/>
        <v>124469.3688</v>
      </c>
      <c r="G21" s="124">
        <v>2869</v>
      </c>
      <c r="H21" s="160">
        <f t="shared" si="0"/>
        <v>9784.4376000000011</v>
      </c>
    </row>
    <row r="22" spans="1:8" ht="15.75">
      <c r="A22" s="159">
        <v>14</v>
      </c>
      <c r="B22" s="30" t="s">
        <v>48</v>
      </c>
      <c r="C22" s="31"/>
      <c r="D22" s="117"/>
      <c r="E22" s="124"/>
      <c r="F22" s="122">
        <f>F21*3%</f>
        <v>3734.081064</v>
      </c>
      <c r="G22" s="124"/>
      <c r="H22" s="160">
        <f t="shared" si="0"/>
        <v>0</v>
      </c>
    </row>
    <row r="23" spans="1:8" ht="15.75">
      <c r="A23" s="159">
        <v>15</v>
      </c>
      <c r="B23" s="30" t="s">
        <v>49</v>
      </c>
      <c r="C23" s="117" t="s">
        <v>36</v>
      </c>
      <c r="D23" s="117">
        <v>10</v>
      </c>
      <c r="E23" s="32">
        <v>830</v>
      </c>
      <c r="F23" s="122">
        <f t="shared" si="1"/>
        <v>8300</v>
      </c>
      <c r="G23" s="124">
        <v>390</v>
      </c>
      <c r="H23" s="160">
        <f t="shared" si="0"/>
        <v>3900</v>
      </c>
    </row>
    <row r="24" spans="1:8" ht="15.75">
      <c r="A24" s="159">
        <v>16</v>
      </c>
      <c r="B24" s="30" t="s">
        <v>50</v>
      </c>
      <c r="C24" s="31" t="s">
        <v>38</v>
      </c>
      <c r="D24" s="204">
        <f>SUM(D10:D12)</f>
        <v>31</v>
      </c>
      <c r="E24" s="124">
        <v>165</v>
      </c>
      <c r="F24" s="122">
        <f t="shared" si="1"/>
        <v>5115</v>
      </c>
      <c r="G24" s="124">
        <v>61</v>
      </c>
      <c r="H24" s="160">
        <f t="shared" si="0"/>
        <v>1891</v>
      </c>
    </row>
    <row r="25" spans="1:8" ht="15.75">
      <c r="A25" s="159">
        <v>17</v>
      </c>
      <c r="B25" s="30" t="s">
        <v>51</v>
      </c>
      <c r="C25" s="117" t="s">
        <v>52</v>
      </c>
      <c r="D25" s="117">
        <v>0</v>
      </c>
      <c r="E25" s="124">
        <v>80</v>
      </c>
      <c r="F25" s="122">
        <f t="shared" si="1"/>
        <v>0</v>
      </c>
      <c r="G25" s="124">
        <v>663</v>
      </c>
      <c r="H25" s="160">
        <f t="shared" si="0"/>
        <v>0</v>
      </c>
    </row>
    <row r="26" spans="1:8" ht="15.75">
      <c r="A26" s="159">
        <v>18</v>
      </c>
      <c r="B26" s="30" t="s">
        <v>53</v>
      </c>
      <c r="C26" s="31" t="s">
        <v>54</v>
      </c>
      <c r="D26" s="117">
        <v>1</v>
      </c>
      <c r="E26" s="124">
        <v>4868</v>
      </c>
      <c r="F26" s="122">
        <f t="shared" si="1"/>
        <v>4868</v>
      </c>
      <c r="G26" s="124">
        <v>465</v>
      </c>
      <c r="H26" s="160">
        <f t="shared" si="0"/>
        <v>465</v>
      </c>
    </row>
    <row r="27" spans="1:8" ht="15.75">
      <c r="A27" s="159">
        <v>19</v>
      </c>
      <c r="B27" s="30" t="s">
        <v>55</v>
      </c>
      <c r="C27" s="31" t="s">
        <v>47</v>
      </c>
      <c r="D27" s="117">
        <v>0</v>
      </c>
      <c r="E27" s="124">
        <v>0</v>
      </c>
      <c r="F27" s="122">
        <f t="shared" si="1"/>
        <v>0</v>
      </c>
      <c r="G27" s="124">
        <v>3375</v>
      </c>
      <c r="H27" s="160">
        <f t="shared" si="0"/>
        <v>0</v>
      </c>
    </row>
    <row r="28" spans="1:8" ht="15.75">
      <c r="A28" s="159">
        <v>20</v>
      </c>
      <c r="B28" s="33" t="s">
        <v>56</v>
      </c>
      <c r="C28" s="34" t="s">
        <v>47</v>
      </c>
      <c r="D28" s="92">
        <v>0</v>
      </c>
      <c r="E28" s="124">
        <v>0</v>
      </c>
      <c r="F28" s="122">
        <f t="shared" si="1"/>
        <v>0</v>
      </c>
      <c r="G28" s="124">
        <v>187</v>
      </c>
      <c r="H28" s="160">
        <f>G28*D28</f>
        <v>0</v>
      </c>
    </row>
    <row r="29" spans="1:8" ht="15.75">
      <c r="A29" s="159">
        <v>21</v>
      </c>
      <c r="B29" s="35" t="s">
        <v>146</v>
      </c>
      <c r="C29" s="31" t="s">
        <v>36</v>
      </c>
      <c r="D29" s="204">
        <f>SUM(D11:D12)</f>
        <v>31</v>
      </c>
      <c r="E29" s="124">
        <v>0</v>
      </c>
      <c r="F29" s="122">
        <f t="shared" si="1"/>
        <v>0</v>
      </c>
      <c r="G29" s="124">
        <v>92</v>
      </c>
      <c r="H29" s="160">
        <f>D29*G29*1.9</f>
        <v>5418.8</v>
      </c>
    </row>
    <row r="30" spans="1:8" ht="15.75">
      <c r="A30" s="159">
        <v>22</v>
      </c>
      <c r="B30" s="30" t="s">
        <v>141</v>
      </c>
      <c r="C30" s="34" t="s">
        <v>47</v>
      </c>
      <c r="D30" s="92">
        <v>0</v>
      </c>
      <c r="E30" s="124">
        <v>0</v>
      </c>
      <c r="F30" s="122">
        <f t="shared" si="1"/>
        <v>0</v>
      </c>
      <c r="G30" s="124">
        <v>1166</v>
      </c>
      <c r="H30" s="160">
        <f>G30*D30</f>
        <v>0</v>
      </c>
    </row>
    <row r="31" spans="1:8" ht="15.75">
      <c r="A31" s="159">
        <v>23</v>
      </c>
      <c r="B31" s="30" t="s">
        <v>58</v>
      </c>
      <c r="C31" s="31" t="s">
        <v>47</v>
      </c>
      <c r="D31" s="117">
        <v>0</v>
      </c>
      <c r="E31" s="124">
        <v>0</v>
      </c>
      <c r="F31" s="122">
        <f t="shared" si="1"/>
        <v>0</v>
      </c>
      <c r="G31" s="124">
        <v>1894</v>
      </c>
      <c r="H31" s="160">
        <f>D31*G31*1.9</f>
        <v>0</v>
      </c>
    </row>
    <row r="32" spans="1:8" ht="15.75">
      <c r="A32" s="159">
        <v>24</v>
      </c>
      <c r="B32" s="30" t="s">
        <v>59</v>
      </c>
      <c r="C32" s="30"/>
      <c r="D32" s="31"/>
      <c r="E32" s="32"/>
      <c r="F32" s="29">
        <v>1</v>
      </c>
      <c r="G32" s="32"/>
      <c r="H32" s="161">
        <f>H33-SUM(H9:H31)</f>
        <v>72.76239999999234</v>
      </c>
    </row>
    <row r="33" spans="1:8" ht="15.75">
      <c r="A33" s="162"/>
      <c r="B33" s="37" t="s">
        <v>60</v>
      </c>
      <c r="C33" s="36"/>
      <c r="D33" s="38"/>
      <c r="E33" s="39"/>
      <c r="F33" s="40">
        <f>ROUND(SUM(F9:F31)+49,-2)</f>
        <v>315000</v>
      </c>
      <c r="G33" s="40"/>
      <c r="H33" s="163">
        <f>ROUND(SUM(H9:H31)+49,-2)</f>
        <v>61600</v>
      </c>
    </row>
    <row r="34" spans="1:8" ht="15.75">
      <c r="A34" s="164">
        <v>25</v>
      </c>
      <c r="B34" s="562" t="s">
        <v>61</v>
      </c>
      <c r="C34" s="562"/>
      <c r="D34" s="562"/>
      <c r="E34" s="562"/>
      <c r="F34" s="42">
        <f>H33</f>
        <v>61600</v>
      </c>
      <c r="G34" s="30"/>
      <c r="H34" s="165"/>
    </row>
    <row r="35" spans="1:8" ht="15.75">
      <c r="A35" s="164"/>
      <c r="B35" s="562" t="s">
        <v>142</v>
      </c>
      <c r="C35" s="562"/>
      <c r="D35" s="562"/>
      <c r="E35" s="562"/>
      <c r="F35" s="42">
        <f>F34*45%</f>
        <v>27720</v>
      </c>
      <c r="G35" s="30"/>
      <c r="H35" s="165"/>
    </row>
    <row r="36" spans="1:8" ht="15.75">
      <c r="A36" s="164">
        <v>26</v>
      </c>
      <c r="B36" s="538" t="s">
        <v>145</v>
      </c>
      <c r="C36" s="539"/>
      <c r="D36" s="539"/>
      <c r="E36" s="540"/>
      <c r="F36" s="42">
        <f>18%*(F34+F35)</f>
        <v>16077.599999999999</v>
      </c>
      <c r="G36" s="30"/>
      <c r="H36" s="165"/>
    </row>
    <row r="37" spans="1:8" ht="15.75">
      <c r="A37" s="164">
        <v>27</v>
      </c>
      <c r="B37" s="541" t="s">
        <v>140</v>
      </c>
      <c r="C37" s="542"/>
      <c r="D37" s="542"/>
      <c r="E37" s="543"/>
      <c r="F37" s="42">
        <f>2%*F33</f>
        <v>6300</v>
      </c>
      <c r="G37" s="30"/>
      <c r="H37" s="165"/>
    </row>
    <row r="38" spans="1:8" ht="15.75">
      <c r="A38" s="164">
        <v>28</v>
      </c>
      <c r="B38" s="541" t="s">
        <v>150</v>
      </c>
      <c r="C38" s="542"/>
      <c r="D38" s="542"/>
      <c r="E38" s="543"/>
      <c r="F38" s="42">
        <f>16.25%*(F34+F35)</f>
        <v>14514.5</v>
      </c>
      <c r="G38" s="30"/>
      <c r="H38" s="165"/>
    </row>
    <row r="39" spans="1:8" ht="15.75">
      <c r="A39" s="164">
        <v>29</v>
      </c>
      <c r="B39" s="544" t="s">
        <v>62</v>
      </c>
      <c r="C39" s="544"/>
      <c r="D39" s="544"/>
      <c r="E39" s="544"/>
      <c r="F39" s="42">
        <f>SUM(F33:F35)*2%</f>
        <v>8086.4000000000005</v>
      </c>
      <c r="G39" s="43"/>
      <c r="H39" s="166"/>
    </row>
    <row r="40" spans="1:8" ht="15.75">
      <c r="A40" s="164">
        <v>30</v>
      </c>
      <c r="B40" s="544" t="s">
        <v>99</v>
      </c>
      <c r="C40" s="544"/>
      <c r="D40" s="544"/>
      <c r="E40" s="544"/>
      <c r="F40" s="42">
        <f>SUM(F34:F35)*20%</f>
        <v>17864</v>
      </c>
      <c r="G40" s="30"/>
      <c r="H40" s="165"/>
    </row>
    <row r="41" spans="1:8" ht="15.75">
      <c r="A41" s="164">
        <v>31</v>
      </c>
      <c r="B41" s="544" t="s">
        <v>63</v>
      </c>
      <c r="C41" s="544"/>
      <c r="D41" s="544"/>
      <c r="E41" s="544"/>
      <c r="F41" s="42">
        <v>0</v>
      </c>
      <c r="G41" s="30"/>
      <c r="H41" s="165"/>
    </row>
    <row r="42" spans="1:8" ht="15.75">
      <c r="A42" s="164">
        <v>32</v>
      </c>
      <c r="B42" s="544" t="s">
        <v>64</v>
      </c>
      <c r="C42" s="544"/>
      <c r="D42" s="544"/>
      <c r="E42" s="544"/>
      <c r="F42" s="42">
        <v>1000</v>
      </c>
      <c r="G42" s="30"/>
      <c r="H42" s="165"/>
    </row>
    <row r="43" spans="1:8" ht="15.75">
      <c r="A43" s="164">
        <v>33</v>
      </c>
      <c r="B43" s="544" t="s">
        <v>65</v>
      </c>
      <c r="C43" s="544"/>
      <c r="D43" s="544"/>
      <c r="E43" s="544"/>
      <c r="F43" s="42">
        <v>0</v>
      </c>
      <c r="G43" s="30"/>
      <c r="H43" s="165"/>
    </row>
    <row r="44" spans="1:8" ht="15.75">
      <c r="A44" s="563" t="s">
        <v>66</v>
      </c>
      <c r="B44" s="564"/>
      <c r="C44" s="564"/>
      <c r="D44" s="564"/>
      <c r="E44" s="564"/>
      <c r="F44" s="44">
        <f>SUM(F33:F43)</f>
        <v>468162.5</v>
      </c>
      <c r="G44" s="579"/>
      <c r="H44" s="580"/>
    </row>
    <row r="45" spans="1:8" ht="15.75">
      <c r="A45" s="45" t="s">
        <v>100</v>
      </c>
      <c r="B45" s="46"/>
      <c r="C45" s="47"/>
      <c r="D45" s="243"/>
      <c r="E45" s="47"/>
      <c r="F45" s="47"/>
      <c r="G45" s="47"/>
      <c r="H45" s="48"/>
    </row>
    <row r="46" spans="1:8" ht="15.75">
      <c r="A46" s="547" t="s">
        <v>67</v>
      </c>
      <c r="B46" s="548"/>
      <c r="C46" s="548"/>
      <c r="D46" s="548"/>
      <c r="E46" s="548"/>
      <c r="F46" s="548"/>
      <c r="G46" s="548"/>
      <c r="H46" s="549"/>
    </row>
  </sheetData>
  <protectedRanges>
    <protectedRange sqref="D17:D18 D21:D27 D9:D14" name="Range1_1"/>
    <protectedRange sqref="C6 F6 H6" name="Range1_3"/>
    <protectedRange sqref="D15:D16" name="Range1_1_2"/>
    <protectedRange sqref="D19:D20" name="Range1_1_2_1"/>
    <protectedRange sqref="D28:D31" name="Range1_1_3"/>
  </protectedRanges>
  <mergeCells count="27">
    <mergeCell ref="G5:H5"/>
    <mergeCell ref="A1:H1"/>
    <mergeCell ref="A2:H2"/>
    <mergeCell ref="A3:B3"/>
    <mergeCell ref="C3:H3"/>
    <mergeCell ref="A4:H4"/>
    <mergeCell ref="B37:E37"/>
    <mergeCell ref="D6:E6"/>
    <mergeCell ref="A7:A8"/>
    <mergeCell ref="B7:B8"/>
    <mergeCell ref="C7:C8"/>
    <mergeCell ref="D7:D8"/>
    <mergeCell ref="E7:E8"/>
    <mergeCell ref="F7:F8"/>
    <mergeCell ref="G7:H7"/>
    <mergeCell ref="B34:E34"/>
    <mergeCell ref="B35:E35"/>
    <mergeCell ref="B36:E36"/>
    <mergeCell ref="A44:E44"/>
    <mergeCell ref="G44:H44"/>
    <mergeCell ref="A46:H46"/>
    <mergeCell ref="B38:E38"/>
    <mergeCell ref="B39:E39"/>
    <mergeCell ref="B40:E40"/>
    <mergeCell ref="B41:E41"/>
    <mergeCell ref="B42:E42"/>
    <mergeCell ref="B43:E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I339"/>
  <sheetViews>
    <sheetView workbookViewId="0">
      <selection sqref="A1:XFD1048576"/>
    </sheetView>
  </sheetViews>
  <sheetFormatPr defaultColWidth="9.140625" defaultRowHeight="12.75"/>
  <cols>
    <col min="1" max="1" width="3.85546875" style="22" customWidth="1"/>
    <col min="2" max="2" width="42.28515625" style="22" bestFit="1" customWidth="1"/>
    <col min="3" max="3" width="6.28515625" style="22" customWidth="1"/>
    <col min="4" max="4" width="6.42578125" style="23" customWidth="1"/>
    <col min="5" max="5" width="10.7109375" style="22" bestFit="1" customWidth="1"/>
    <col min="6" max="6" width="10.5703125" style="22" customWidth="1"/>
    <col min="7" max="7" width="10" style="22" customWidth="1"/>
    <col min="8" max="8" width="11.28515625" style="22" bestFit="1"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4.25">
      <c r="A3" s="670" t="s">
        <v>166</v>
      </c>
      <c r="B3" s="671"/>
      <c r="C3" s="672" t="s">
        <v>167</v>
      </c>
      <c r="D3" s="672"/>
      <c r="E3" s="672"/>
      <c r="F3" s="672"/>
      <c r="G3" s="672"/>
      <c r="H3" s="673"/>
    </row>
    <row r="4" spans="1:191" s="23" customFormat="1" ht="34.5" customHeight="1">
      <c r="A4" s="674" t="s">
        <v>241</v>
      </c>
      <c r="B4" s="675"/>
      <c r="C4" s="675"/>
      <c r="D4" s="675"/>
      <c r="E4" s="675"/>
      <c r="F4" s="675"/>
      <c r="G4" s="675"/>
      <c r="H4" s="676"/>
    </row>
    <row r="5" spans="1:191" s="23" customFormat="1" ht="15" customHeight="1">
      <c r="A5" s="24" t="s">
        <v>24</v>
      </c>
      <c r="B5" s="25"/>
      <c r="C5" s="254"/>
      <c r="D5" s="254"/>
      <c r="E5" s="254"/>
      <c r="F5" s="254"/>
      <c r="G5" s="581"/>
      <c r="H5" s="582"/>
    </row>
    <row r="6" spans="1:191" s="26" customFormat="1" ht="11.25" customHeight="1">
      <c r="A6" s="118">
        <f>C6*F6*H6</f>
        <v>0.7350000000000001</v>
      </c>
      <c r="B6" s="249" t="s">
        <v>25</v>
      </c>
      <c r="C6" s="156">
        <v>3.5000000000000003E-2</v>
      </c>
      <c r="D6" s="583" t="s">
        <v>26</v>
      </c>
      <c r="E6" s="583"/>
      <c r="F6" s="156">
        <v>7</v>
      </c>
      <c r="G6" s="249" t="s">
        <v>27</v>
      </c>
      <c r="H6" s="157">
        <v>3</v>
      </c>
      <c r="I6" s="121"/>
      <c r="J6" s="250"/>
      <c r="K6" s="120"/>
      <c r="L6" s="250"/>
      <c r="M6" s="120"/>
      <c r="N6" s="250"/>
      <c r="O6" s="120"/>
      <c r="P6" s="121"/>
      <c r="Q6" s="250"/>
      <c r="R6" s="120"/>
      <c r="S6" s="585"/>
      <c r="T6" s="585"/>
      <c r="U6" s="120"/>
      <c r="V6" s="250"/>
      <c r="W6" s="120"/>
      <c r="X6" s="121"/>
      <c r="Y6" s="250"/>
      <c r="Z6" s="120"/>
      <c r="AA6" s="585"/>
      <c r="AB6" s="585"/>
      <c r="AC6" s="120"/>
      <c r="AD6" s="250"/>
      <c r="AE6" s="120"/>
      <c r="AF6" s="121"/>
      <c r="AG6" s="250"/>
      <c r="AH6" s="120"/>
      <c r="AI6" s="585"/>
      <c r="AJ6" s="585"/>
      <c r="AK6" s="120"/>
      <c r="AL6" s="250"/>
      <c r="AM6" s="120"/>
      <c r="AN6" s="121"/>
      <c r="AO6" s="250"/>
      <c r="AP6" s="120"/>
      <c r="AQ6" s="585"/>
      <c r="AR6" s="585"/>
      <c r="AS6" s="120"/>
      <c r="AT6" s="250"/>
      <c r="AU6" s="120"/>
      <c r="AV6" s="121"/>
      <c r="AW6" s="250"/>
      <c r="AX6" s="120"/>
      <c r="AY6" s="585"/>
      <c r="AZ6" s="585"/>
      <c r="BA6" s="120"/>
      <c r="BB6" s="250"/>
      <c r="BC6" s="120"/>
      <c r="BD6" s="121"/>
      <c r="BE6" s="250"/>
      <c r="BF6" s="120"/>
      <c r="BG6" s="585"/>
      <c r="BH6" s="585"/>
      <c r="BI6" s="120"/>
      <c r="BJ6" s="250"/>
      <c r="BK6" s="120"/>
      <c r="BL6" s="121"/>
      <c r="BM6" s="250"/>
      <c r="BN6" s="120"/>
      <c r="BO6" s="585"/>
      <c r="BP6" s="585"/>
      <c r="BQ6" s="120"/>
      <c r="BR6" s="250"/>
      <c r="BS6" s="120"/>
      <c r="BT6" s="121"/>
      <c r="BU6" s="250"/>
      <c r="BV6" s="120"/>
      <c r="BW6" s="585"/>
      <c r="BX6" s="585"/>
      <c r="BY6" s="120"/>
      <c r="BZ6" s="250"/>
      <c r="CA6" s="120"/>
      <c r="CB6" s="121"/>
      <c r="CC6" s="250"/>
      <c r="CD6" s="120"/>
      <c r="CE6" s="585"/>
      <c r="CF6" s="585"/>
      <c r="CG6" s="120"/>
      <c r="CH6" s="250"/>
      <c r="CI6" s="120"/>
      <c r="CJ6" s="121"/>
      <c r="CK6" s="250"/>
      <c r="CL6" s="120"/>
      <c r="CM6" s="585"/>
      <c r="CN6" s="585"/>
      <c r="CO6" s="120"/>
      <c r="CP6" s="250"/>
      <c r="CQ6" s="120"/>
      <c r="CR6" s="121"/>
      <c r="CS6" s="250"/>
      <c r="CT6" s="120"/>
      <c r="CU6" s="585"/>
      <c r="CV6" s="585"/>
      <c r="CW6" s="120"/>
      <c r="CX6" s="250"/>
      <c r="CY6" s="120"/>
      <c r="CZ6" s="121"/>
      <c r="DA6" s="250"/>
      <c r="DB6" s="120"/>
      <c r="DC6" s="585"/>
      <c r="DD6" s="585"/>
      <c r="DE6" s="120"/>
      <c r="DF6" s="250"/>
      <c r="DG6" s="120"/>
      <c r="DH6" s="121"/>
      <c r="DI6" s="250"/>
      <c r="DJ6" s="120"/>
      <c r="DK6" s="585"/>
      <c r="DL6" s="585"/>
      <c r="DM6" s="120"/>
      <c r="DN6" s="250"/>
      <c r="DO6" s="120"/>
      <c r="DP6" s="121"/>
      <c r="DQ6" s="250"/>
      <c r="DR6" s="120"/>
      <c r="DS6" s="585"/>
      <c r="DT6" s="585"/>
      <c r="DU6" s="120"/>
      <c r="DV6" s="250"/>
      <c r="DW6" s="120"/>
      <c r="DX6" s="121"/>
      <c r="DY6" s="250"/>
      <c r="DZ6" s="120"/>
      <c r="EA6" s="585"/>
      <c r="EB6" s="585"/>
      <c r="EC6" s="120"/>
      <c r="ED6" s="250"/>
      <c r="EE6" s="120"/>
      <c r="EF6" s="121"/>
      <c r="EG6" s="250"/>
      <c r="EH6" s="120"/>
      <c r="EI6" s="585"/>
      <c r="EJ6" s="585"/>
      <c r="EK6" s="120"/>
      <c r="EL6" s="250"/>
      <c r="EM6" s="120"/>
      <c r="EN6" s="121"/>
      <c r="EO6" s="250"/>
      <c r="EP6" s="120"/>
      <c r="EQ6" s="585"/>
      <c r="ER6" s="585"/>
      <c r="ES6" s="120"/>
      <c r="ET6" s="250"/>
      <c r="EU6" s="120"/>
      <c r="EV6" s="121"/>
      <c r="EW6" s="250"/>
      <c r="EX6" s="120"/>
      <c r="EY6" s="585"/>
      <c r="EZ6" s="585"/>
      <c r="FA6" s="120"/>
      <c r="FB6" s="250"/>
      <c r="FC6" s="120"/>
      <c r="FD6" s="121"/>
      <c r="FE6" s="250"/>
      <c r="FF6" s="120"/>
      <c r="FG6" s="585"/>
      <c r="FH6" s="585"/>
      <c r="FI6" s="120"/>
      <c r="FJ6" s="250"/>
      <c r="FK6" s="120"/>
      <c r="FL6" s="121"/>
      <c r="FM6" s="250"/>
      <c r="FN6" s="120"/>
      <c r="FO6" s="585"/>
      <c r="FP6" s="585"/>
      <c r="FQ6" s="120"/>
      <c r="FR6" s="250"/>
      <c r="FS6" s="120"/>
      <c r="FT6" s="121"/>
      <c r="FU6" s="250"/>
      <c r="FV6" s="120"/>
      <c r="FW6" s="585"/>
      <c r="FX6" s="585"/>
      <c r="FY6" s="120"/>
      <c r="FZ6" s="250"/>
      <c r="GA6" s="120"/>
      <c r="GB6" s="121"/>
      <c r="GC6" s="250"/>
      <c r="GD6" s="120"/>
      <c r="GE6" s="585"/>
      <c r="GF6" s="585"/>
      <c r="GG6" s="120"/>
      <c r="GH6" s="250"/>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247" t="s">
        <v>32</v>
      </c>
      <c r="H8" s="248"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2</v>
      </c>
      <c r="E11" s="124">
        <v>6258</v>
      </c>
      <c r="F11" s="122">
        <f t="shared" ref="F11:F31" si="1">E11*D11</f>
        <v>12516</v>
      </c>
      <c r="G11" s="124">
        <v>1166</v>
      </c>
      <c r="H11" s="160">
        <f t="shared" si="0"/>
        <v>2332</v>
      </c>
    </row>
    <row r="12" spans="1:191" s="23" customFormat="1" ht="15.75">
      <c r="A12" s="159">
        <v>4</v>
      </c>
      <c r="B12" s="30" t="s">
        <v>39</v>
      </c>
      <c r="C12" s="31" t="s">
        <v>38</v>
      </c>
      <c r="D12" s="117">
        <v>4</v>
      </c>
      <c r="E12" s="124">
        <v>3689</v>
      </c>
      <c r="F12" s="122">
        <f t="shared" si="1"/>
        <v>14756</v>
      </c>
      <c r="G12" s="124">
        <v>1166</v>
      </c>
      <c r="H12" s="160">
        <f t="shared" si="0"/>
        <v>4664</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8</v>
      </c>
      <c r="E14" s="32">
        <v>444</v>
      </c>
      <c r="F14" s="28">
        <f t="shared" si="1"/>
        <v>3552</v>
      </c>
      <c r="G14" s="124">
        <v>106</v>
      </c>
      <c r="H14" s="161">
        <f t="shared" si="0"/>
        <v>848</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6</v>
      </c>
      <c r="E16" s="32">
        <v>272</v>
      </c>
      <c r="F16" s="28">
        <f t="shared" si="1"/>
        <v>1632</v>
      </c>
      <c r="G16" s="135">
        <v>106</v>
      </c>
      <c r="H16" s="161">
        <f>G16*D16</f>
        <v>636</v>
      </c>
    </row>
    <row r="17" spans="1:8" s="23" customFormat="1" ht="15.75">
      <c r="A17" s="159">
        <v>9</v>
      </c>
      <c r="B17" s="30" t="s">
        <v>135</v>
      </c>
      <c r="C17" s="31" t="s">
        <v>38</v>
      </c>
      <c r="D17" s="117">
        <v>6</v>
      </c>
      <c r="E17" s="124">
        <v>164</v>
      </c>
      <c r="F17" s="122">
        <f t="shared" si="1"/>
        <v>984</v>
      </c>
      <c r="G17" s="135">
        <v>0</v>
      </c>
      <c r="H17" s="160">
        <f t="shared" si="0"/>
        <v>0</v>
      </c>
    </row>
    <row r="18" spans="1:8" s="23" customFormat="1" ht="15.75">
      <c r="A18" s="159">
        <v>10</v>
      </c>
      <c r="B18" s="30" t="s">
        <v>136</v>
      </c>
      <c r="C18" s="31" t="s">
        <v>38</v>
      </c>
      <c r="D18" s="117">
        <v>21</v>
      </c>
      <c r="E18" s="124">
        <v>180</v>
      </c>
      <c r="F18" s="122">
        <f t="shared" si="1"/>
        <v>3780</v>
      </c>
      <c r="G18" s="135">
        <v>0</v>
      </c>
      <c r="H18" s="160">
        <f t="shared" si="0"/>
        <v>0</v>
      </c>
    </row>
    <row r="19" spans="1:8" s="23" customFormat="1" ht="15.75">
      <c r="A19" s="159">
        <v>11</v>
      </c>
      <c r="B19" s="30" t="s">
        <v>44</v>
      </c>
      <c r="C19" s="117" t="s">
        <v>38</v>
      </c>
      <c r="D19" s="117">
        <v>0</v>
      </c>
      <c r="E19" s="124">
        <v>16</v>
      </c>
      <c r="F19" s="122">
        <f t="shared" si="1"/>
        <v>0</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f>A6+A6*1.5%</f>
        <v>0.74602500000000005</v>
      </c>
      <c r="E21" s="124">
        <v>36497</v>
      </c>
      <c r="F21" s="122">
        <f t="shared" si="1"/>
        <v>27227.674425000001</v>
      </c>
      <c r="G21" s="124">
        <v>2869</v>
      </c>
      <c r="H21" s="160">
        <f t="shared" si="0"/>
        <v>2140.3457250000001</v>
      </c>
    </row>
    <row r="22" spans="1:8" s="23" customFormat="1" ht="15.75">
      <c r="A22" s="159">
        <v>14</v>
      </c>
      <c r="B22" s="30" t="s">
        <v>48</v>
      </c>
      <c r="C22" s="31"/>
      <c r="D22" s="117"/>
      <c r="E22" s="124"/>
      <c r="F22" s="122">
        <f>F21*3%</f>
        <v>816.83023275000005</v>
      </c>
      <c r="G22" s="124"/>
      <c r="H22" s="160">
        <f t="shared" si="0"/>
        <v>0</v>
      </c>
    </row>
    <row r="23" spans="1:8" s="23" customFormat="1" ht="15.75">
      <c r="A23" s="159">
        <v>15</v>
      </c>
      <c r="B23" s="30" t="s">
        <v>49</v>
      </c>
      <c r="C23" s="117" t="s">
        <v>36</v>
      </c>
      <c r="D23" s="117">
        <v>0</v>
      </c>
      <c r="E23" s="32">
        <v>830</v>
      </c>
      <c r="F23" s="122">
        <f t="shared" si="1"/>
        <v>0</v>
      </c>
      <c r="G23" s="124">
        <v>390</v>
      </c>
      <c r="H23" s="160">
        <f t="shared" si="0"/>
        <v>0</v>
      </c>
    </row>
    <row r="24" spans="1:8" s="23" customFormat="1" ht="15.75">
      <c r="A24" s="159">
        <v>16</v>
      </c>
      <c r="B24" s="30" t="s">
        <v>50</v>
      </c>
      <c r="C24" s="31" t="s">
        <v>38</v>
      </c>
      <c r="D24" s="204">
        <v>0</v>
      </c>
      <c r="E24" s="124">
        <v>165</v>
      </c>
      <c r="F24" s="122">
        <f t="shared" si="1"/>
        <v>0</v>
      </c>
      <c r="G24" s="124">
        <v>61</v>
      </c>
      <c r="H24" s="160">
        <f t="shared" si="0"/>
        <v>0</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6</v>
      </c>
      <c r="E29" s="124">
        <v>0</v>
      </c>
      <c r="F29" s="122">
        <f t="shared" si="1"/>
        <v>0</v>
      </c>
      <c r="G29" s="124">
        <v>92</v>
      </c>
      <c r="H29" s="160">
        <f>D29*G29*1.9</f>
        <v>1048.8</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65.854275000001508</v>
      </c>
    </row>
    <row r="33" spans="1:8" s="41" customFormat="1" ht="15.75">
      <c r="A33" s="162"/>
      <c r="B33" s="37" t="s">
        <v>60</v>
      </c>
      <c r="C33" s="36"/>
      <c r="D33" s="38"/>
      <c r="E33" s="39"/>
      <c r="F33" s="40">
        <f>ROUND(SUM(F9:F31)+49,-2)</f>
        <v>70200</v>
      </c>
      <c r="G33" s="40"/>
      <c r="H33" s="163">
        <f>ROUND(SUM(H9:H31)+49,-2)</f>
        <v>12200</v>
      </c>
    </row>
    <row r="34" spans="1:8" s="41" customFormat="1" ht="15.75">
      <c r="A34" s="164">
        <v>25</v>
      </c>
      <c r="B34" s="562" t="s">
        <v>61</v>
      </c>
      <c r="C34" s="562"/>
      <c r="D34" s="562"/>
      <c r="E34" s="562"/>
      <c r="F34" s="42">
        <f>H33</f>
        <v>12200</v>
      </c>
      <c r="G34" s="30"/>
      <c r="H34" s="165"/>
    </row>
    <row r="35" spans="1:8" s="41" customFormat="1" ht="15.75">
      <c r="A35" s="164"/>
      <c r="B35" s="562" t="s">
        <v>142</v>
      </c>
      <c r="C35" s="562"/>
      <c r="D35" s="562"/>
      <c r="E35" s="562"/>
      <c r="F35" s="42">
        <f>F34*45%</f>
        <v>5490</v>
      </c>
      <c r="G35" s="30"/>
      <c r="H35" s="165"/>
    </row>
    <row r="36" spans="1:8" s="41" customFormat="1" ht="15.75">
      <c r="A36" s="164">
        <v>26</v>
      </c>
      <c r="B36" s="538" t="s">
        <v>145</v>
      </c>
      <c r="C36" s="539"/>
      <c r="D36" s="539"/>
      <c r="E36" s="540"/>
      <c r="F36" s="42">
        <f>18%*(F34+F35)</f>
        <v>3184.2</v>
      </c>
      <c r="G36" s="30"/>
      <c r="H36" s="165"/>
    </row>
    <row r="37" spans="1:8" s="41" customFormat="1" ht="15.75">
      <c r="A37" s="164">
        <v>27</v>
      </c>
      <c r="B37" s="541" t="s">
        <v>140</v>
      </c>
      <c r="C37" s="542"/>
      <c r="D37" s="542"/>
      <c r="E37" s="543"/>
      <c r="F37" s="42">
        <f>2%*F33</f>
        <v>1404</v>
      </c>
      <c r="G37" s="30"/>
      <c r="H37" s="165"/>
    </row>
    <row r="38" spans="1:8" s="41" customFormat="1" ht="15.75">
      <c r="A38" s="164">
        <v>28</v>
      </c>
      <c r="B38" s="541" t="s">
        <v>150</v>
      </c>
      <c r="C38" s="542"/>
      <c r="D38" s="542"/>
      <c r="E38" s="543"/>
      <c r="F38" s="42">
        <f>16.25%*(F34+F35)</f>
        <v>2874.625</v>
      </c>
      <c r="G38" s="30"/>
      <c r="H38" s="165"/>
    </row>
    <row r="39" spans="1:8" s="41" customFormat="1" ht="15.75">
      <c r="A39" s="164">
        <v>29</v>
      </c>
      <c r="B39" s="544" t="s">
        <v>62</v>
      </c>
      <c r="C39" s="544"/>
      <c r="D39" s="544"/>
      <c r="E39" s="544"/>
      <c r="F39" s="42">
        <f>SUM(F33:F35)*2%</f>
        <v>1757.8</v>
      </c>
      <c r="G39" s="43"/>
      <c r="H39" s="166"/>
    </row>
    <row r="40" spans="1:8" s="41" customFormat="1" ht="15.75">
      <c r="A40" s="164">
        <v>30</v>
      </c>
      <c r="B40" s="544" t="s">
        <v>99</v>
      </c>
      <c r="C40" s="544"/>
      <c r="D40" s="544"/>
      <c r="E40" s="544"/>
      <c r="F40" s="42">
        <f>SUM(F34:F35)*20%</f>
        <v>3538</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101648.625</v>
      </c>
      <c r="G44" s="579"/>
      <c r="H44" s="580"/>
    </row>
    <row r="45" spans="1:8" s="23" customFormat="1" ht="15.75">
      <c r="A45" s="45" t="s">
        <v>100</v>
      </c>
      <c r="B45" s="46"/>
      <c r="C45" s="47"/>
      <c r="D45" s="254"/>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254"/>
      <c r="E47" s="47"/>
      <c r="F47" s="550"/>
      <c r="G47" s="550"/>
      <c r="H47" s="551"/>
    </row>
    <row r="48" spans="1:8" s="23" customFormat="1" ht="15.75">
      <c r="A48" s="49"/>
      <c r="B48" s="47"/>
      <c r="C48" s="47"/>
      <c r="D48" s="254"/>
      <c r="E48" s="47"/>
      <c r="F48" s="550"/>
      <c r="G48" s="550"/>
      <c r="H48" s="551"/>
    </row>
    <row r="49" spans="1:8" s="23" customFormat="1" ht="15.75">
      <c r="A49" s="49"/>
      <c r="B49" s="47"/>
      <c r="C49" s="47"/>
      <c r="D49" s="254"/>
      <c r="E49" s="47"/>
      <c r="F49" s="245"/>
      <c r="G49" s="245"/>
      <c r="H49" s="246"/>
    </row>
    <row r="50" spans="1:8" s="23" customFormat="1" ht="15.75">
      <c r="A50" s="49"/>
      <c r="B50" s="47"/>
      <c r="C50" s="47"/>
      <c r="D50" s="254"/>
      <c r="E50" s="47"/>
      <c r="F50" s="245"/>
      <c r="G50" s="245"/>
      <c r="H50" s="246"/>
    </row>
    <row r="51" spans="1:8" s="23" customFormat="1" ht="15.75">
      <c r="A51" s="49"/>
      <c r="B51" s="47"/>
      <c r="C51" s="47"/>
      <c r="D51" s="254"/>
      <c r="E51" s="47"/>
      <c r="F51" s="245"/>
      <c r="G51" s="245"/>
      <c r="H51" s="246"/>
    </row>
    <row r="52" spans="1:8" s="23" customFormat="1" ht="2.25" customHeight="1" thickBot="1">
      <c r="A52" s="49"/>
      <c r="B52" s="47"/>
      <c r="C52" s="47"/>
      <c r="D52" s="254"/>
      <c r="E52" s="47"/>
      <c r="F52" s="245"/>
      <c r="G52" s="245"/>
      <c r="H52" s="246"/>
    </row>
    <row r="53" spans="1:8" s="23" customFormat="1" ht="16.5" hidden="1" thickBot="1">
      <c r="A53" s="49"/>
      <c r="B53" s="47"/>
      <c r="C53" s="47"/>
      <c r="D53" s="254"/>
      <c r="E53" s="47"/>
      <c r="F53" s="245"/>
      <c r="G53" s="245"/>
      <c r="H53" s="246"/>
    </row>
    <row r="54" spans="1:8" s="23" customFormat="1" ht="16.5" hidden="1" thickBot="1">
      <c r="A54" s="49"/>
      <c r="B54" s="47"/>
      <c r="C54" s="47"/>
      <c r="D54" s="254"/>
      <c r="E54" s="47"/>
      <c r="F54" s="245"/>
      <c r="G54" s="245"/>
      <c r="H54" s="246"/>
    </row>
    <row r="55" spans="1:8" s="23" customFormat="1" ht="16.5" hidden="1"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Providing  Additional  </v>
      </c>
      <c r="D60" s="557"/>
      <c r="E60" s="557"/>
      <c r="F60" s="557"/>
      <c r="G60" s="557"/>
      <c r="H60" s="558"/>
    </row>
    <row r="61" spans="1:8" s="23" customFormat="1" ht="33.75" customHeight="1" thickBot="1">
      <c r="A61" s="559" t="str">
        <f>A4</f>
        <v>100KVA  DTC to the overloaded existing 25 KVA Kris hna Rice Mill (524160)DTC at Ammathi Town  ,coming under   O&amp;M Section Ammathi ,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247" t="s">
        <v>32</v>
      </c>
      <c r="H64" s="248" t="s">
        <v>33</v>
      </c>
    </row>
    <row r="65" spans="1:8" s="23" customFormat="1" ht="31.5">
      <c r="A65" s="172">
        <v>1</v>
      </c>
      <c r="B65" s="244"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418" t="s">
        <v>240</v>
      </c>
      <c r="C69" s="55" t="s">
        <v>69</v>
      </c>
      <c r="D69" s="205">
        <v>1</v>
      </c>
      <c r="E69" s="56">
        <v>64900</v>
      </c>
      <c r="F69" s="57">
        <f>D69*E69</f>
        <v>64900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418"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31.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76.05000000000291</v>
      </c>
      <c r="G88" s="29"/>
      <c r="H88" s="161">
        <f>H89-SUM(H65:H87)</f>
        <v>84</v>
      </c>
    </row>
    <row r="89" spans="1:8" s="23" customFormat="1" ht="15.75">
      <c r="A89" s="175"/>
      <c r="B89" s="62" t="s">
        <v>60</v>
      </c>
      <c r="C89" s="63"/>
      <c r="D89" s="61"/>
      <c r="E89" s="64"/>
      <c r="F89" s="65">
        <f>ROUND(SUM(F65:F87)+49,-2)</f>
        <v>130500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2610</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2975.4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165866.875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255"/>
      <c r="B104" s="256"/>
      <c r="C104" s="47"/>
      <c r="D104" s="67"/>
      <c r="E104" s="47"/>
      <c r="F104" s="47"/>
      <c r="G104" s="47"/>
      <c r="H104" s="48"/>
    </row>
    <row r="105" spans="1:8" s="23" customFormat="1" ht="15.75">
      <c r="A105" s="255"/>
      <c r="B105" s="256"/>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5.75">
      <c r="A111" s="555" t="str">
        <f>A3</f>
        <v xml:space="preserve">Estimate </v>
      </c>
      <c r="B111" s="556"/>
      <c r="C111" s="557" t="str">
        <f>C60</f>
        <v xml:space="preserve"> for Providing  Additional  </v>
      </c>
      <c r="D111" s="557"/>
      <c r="E111" s="557"/>
      <c r="F111" s="557"/>
      <c r="G111" s="557"/>
      <c r="H111" s="558"/>
    </row>
    <row r="112" spans="1:8" s="23" customFormat="1" ht="35.25" customHeight="1">
      <c r="A112" s="559" t="str">
        <f>A4</f>
        <v>100KVA  DTC to the overloaded existing 25 KVA Kris hna Rice Mill (524160)DTC at Ammathi Town  ,coming under   O&amp;M Section Ammathi , Virajpet Sub Division.</v>
      </c>
      <c r="B112" s="560"/>
      <c r="C112" s="560"/>
      <c r="D112" s="560"/>
      <c r="E112" s="560"/>
      <c r="F112" s="560"/>
      <c r="G112" s="560"/>
      <c r="H112" s="561"/>
    </row>
    <row r="113" spans="1:8" s="23" customFormat="1" ht="15.75">
      <c r="A113" s="24" t="s">
        <v>160</v>
      </c>
      <c r="B113" s="25"/>
      <c r="C113" s="254"/>
      <c r="D113" s="254"/>
      <c r="E113" s="254"/>
      <c r="F113" s="254"/>
      <c r="G113" s="581"/>
      <c r="H113" s="582"/>
    </row>
    <row r="114" spans="1:8" s="23" customFormat="1">
      <c r="A114" s="118">
        <f>C114*F114*H114</f>
        <v>0.14000000000000001</v>
      </c>
      <c r="B114" s="249" t="s">
        <v>25</v>
      </c>
      <c r="C114" s="156">
        <v>3.5000000000000003E-2</v>
      </c>
      <c r="D114" s="583" t="s">
        <v>26</v>
      </c>
      <c r="E114" s="583"/>
      <c r="F114" s="156">
        <v>1</v>
      </c>
      <c r="G114" s="249"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247" t="s">
        <v>32</v>
      </c>
      <c r="H116" s="248" t="s">
        <v>33</v>
      </c>
    </row>
    <row r="117" spans="1:8" s="23" customFormat="1" ht="15.75">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c r="A118" s="159">
        <v>2</v>
      </c>
      <c r="B118" s="30" t="s">
        <v>39</v>
      </c>
      <c r="C118" s="31" t="s">
        <v>38</v>
      </c>
      <c r="D118" s="117">
        <v>0</v>
      </c>
      <c r="E118" s="124">
        <v>3689</v>
      </c>
      <c r="F118" s="122">
        <f t="shared" si="4"/>
        <v>0</v>
      </c>
      <c r="G118" s="124">
        <v>1166</v>
      </c>
      <c r="H118" s="160">
        <f t="shared" si="5"/>
        <v>0</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8</v>
      </c>
      <c r="E122" s="32">
        <v>272</v>
      </c>
      <c r="F122" s="28">
        <f t="shared" si="4"/>
        <v>2176</v>
      </c>
      <c r="G122" s="135">
        <v>106</v>
      </c>
      <c r="H122" s="161">
        <f>G122*D122</f>
        <v>848</v>
      </c>
    </row>
    <row r="123" spans="1:8" s="23" customFormat="1" ht="15.75">
      <c r="A123" s="159">
        <v>7</v>
      </c>
      <c r="B123" s="30" t="s">
        <v>44</v>
      </c>
      <c r="C123" s="117" t="s">
        <v>38</v>
      </c>
      <c r="D123" s="117">
        <v>0</v>
      </c>
      <c r="E123" s="124">
        <v>16</v>
      </c>
      <c r="F123" s="122">
        <f t="shared" si="4"/>
        <v>0</v>
      </c>
      <c r="G123" s="124">
        <v>0</v>
      </c>
      <c r="H123" s="160">
        <f>G123*D123</f>
        <v>0</v>
      </c>
    </row>
    <row r="124" spans="1:8" s="23" customFormat="1" ht="15.75">
      <c r="A124" s="159">
        <v>8</v>
      </c>
      <c r="B124" s="30" t="s">
        <v>45</v>
      </c>
      <c r="C124" s="117" t="s">
        <v>38</v>
      </c>
      <c r="D124" s="117">
        <v>20</v>
      </c>
      <c r="E124" s="124">
        <v>48</v>
      </c>
      <c r="F124" s="122">
        <f t="shared" si="4"/>
        <v>960</v>
      </c>
      <c r="G124" s="124">
        <v>0</v>
      </c>
      <c r="H124" s="160">
        <f>G124*D124</f>
        <v>0</v>
      </c>
    </row>
    <row r="125" spans="1:8" s="23" customFormat="1" ht="15.75">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c r="A126" s="159">
        <v>10</v>
      </c>
      <c r="B126" s="30" t="s">
        <v>48</v>
      </c>
      <c r="C126" s="31"/>
      <c r="D126" s="117"/>
      <c r="E126" s="124"/>
      <c r="F126" s="122">
        <f>F125*3%</f>
        <v>91.876176000000001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0</v>
      </c>
      <c r="E134" s="124">
        <v>0</v>
      </c>
      <c r="F134" s="122">
        <f t="shared" si="7"/>
        <v>0</v>
      </c>
      <c r="G134" s="124">
        <v>92</v>
      </c>
      <c r="H134" s="160">
        <f>D134*G134*1.9</f>
        <v>0</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9.5846240000000762</v>
      </c>
      <c r="G136" s="32"/>
      <c r="H136" s="161">
        <f>H137-SUM(H117:H135)</f>
        <v>53.021600000000035</v>
      </c>
    </row>
    <row r="137" spans="1:8" s="23" customFormat="1" ht="15.75">
      <c r="A137" s="162"/>
      <c r="B137" s="37" t="s">
        <v>60</v>
      </c>
      <c r="C137" s="36"/>
      <c r="D137" s="38"/>
      <c r="E137" s="39"/>
      <c r="F137" s="40">
        <f>ROUND(SUM(F117:F135)+49,-2)</f>
        <v>6300</v>
      </c>
      <c r="G137" s="40"/>
      <c r="H137" s="163">
        <f>ROUND(SUM(H117:H135)+49,-2)</f>
        <v>1200</v>
      </c>
    </row>
    <row r="138" spans="1:8" s="23" customFormat="1" ht="15.75">
      <c r="A138" s="164">
        <v>21</v>
      </c>
      <c r="B138" s="562" t="s">
        <v>61</v>
      </c>
      <c r="C138" s="562"/>
      <c r="D138" s="562"/>
      <c r="E138" s="562"/>
      <c r="F138" s="42">
        <f>H137</f>
        <v>1200</v>
      </c>
      <c r="G138" s="30"/>
      <c r="H138" s="165"/>
    </row>
    <row r="139" spans="1:8" s="23" customFormat="1" ht="15.75">
      <c r="A139" s="164"/>
      <c r="B139" s="562" t="s">
        <v>142</v>
      </c>
      <c r="C139" s="562"/>
      <c r="D139" s="562"/>
      <c r="E139" s="562"/>
      <c r="F139" s="42">
        <f>F138*45%</f>
        <v>540</v>
      </c>
      <c r="G139" s="30"/>
      <c r="H139" s="165"/>
    </row>
    <row r="140" spans="1:8" s="23" customFormat="1" ht="15.75">
      <c r="A140" s="164">
        <v>22</v>
      </c>
      <c r="B140" s="538" t="s">
        <v>145</v>
      </c>
      <c r="C140" s="539"/>
      <c r="D140" s="539"/>
      <c r="E140" s="540"/>
      <c r="F140" s="42">
        <f>18%*(F138+F139)</f>
        <v>313.2</v>
      </c>
      <c r="G140" s="30"/>
      <c r="H140" s="165"/>
    </row>
    <row r="141" spans="1:8" s="23" customFormat="1" ht="15.75">
      <c r="A141" s="164">
        <v>23</v>
      </c>
      <c r="B141" s="541" t="s">
        <v>140</v>
      </c>
      <c r="C141" s="542"/>
      <c r="D141" s="542"/>
      <c r="E141" s="543"/>
      <c r="F141" s="42">
        <f>2%*F137</f>
        <v>126</v>
      </c>
      <c r="G141" s="30"/>
      <c r="H141" s="165"/>
    </row>
    <row r="142" spans="1:8" s="23" customFormat="1" ht="15.75">
      <c r="A142" s="164">
        <v>24</v>
      </c>
      <c r="B142" s="541" t="s">
        <v>150</v>
      </c>
      <c r="C142" s="542"/>
      <c r="D142" s="542"/>
      <c r="E142" s="543"/>
      <c r="F142" s="42">
        <f>16.25%*(F138+F139)</f>
        <v>282.75</v>
      </c>
      <c r="G142" s="30"/>
      <c r="H142" s="165"/>
    </row>
    <row r="143" spans="1:8" s="23" customFormat="1" ht="15.75">
      <c r="A143" s="164">
        <v>25</v>
      </c>
      <c r="B143" s="544" t="s">
        <v>62</v>
      </c>
      <c r="C143" s="544"/>
      <c r="D143" s="544"/>
      <c r="E143" s="544"/>
      <c r="F143" s="42">
        <f>SUM(F137:F139)*2%</f>
        <v>160.80000000000001</v>
      </c>
      <c r="G143" s="43"/>
      <c r="H143" s="166"/>
    </row>
    <row r="144" spans="1:8" s="23" customFormat="1" ht="15.75">
      <c r="A144" s="164">
        <v>26</v>
      </c>
      <c r="B144" s="544" t="s">
        <v>99</v>
      </c>
      <c r="C144" s="544"/>
      <c r="D144" s="544"/>
      <c r="E144" s="544"/>
      <c r="F144" s="42">
        <f>SUM(F138:F139)*20%</f>
        <v>348</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9470.75</v>
      </c>
      <c r="G148" s="579"/>
      <c r="H148" s="580"/>
    </row>
    <row r="149" spans="1:8" s="23" customFormat="1" ht="15.75">
      <c r="A149" s="45" t="s">
        <v>100</v>
      </c>
      <c r="B149" s="46"/>
      <c r="C149" s="47"/>
      <c r="D149" s="254"/>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254"/>
      <c r="E151" s="47"/>
      <c r="F151" s="550"/>
      <c r="G151" s="550"/>
      <c r="H151" s="551"/>
    </row>
    <row r="152" spans="1:8" s="23" customFormat="1" ht="15.75">
      <c r="A152" s="49"/>
      <c r="B152" s="47"/>
      <c r="C152" s="47"/>
      <c r="D152" s="254"/>
      <c r="E152" s="47"/>
      <c r="F152" s="550"/>
      <c r="G152" s="550"/>
      <c r="H152" s="551"/>
    </row>
    <row r="153" spans="1:8" s="23" customFormat="1" ht="15.75">
      <c r="A153" s="255"/>
      <c r="B153" s="256"/>
      <c r="C153" s="47"/>
      <c r="D153" s="67"/>
      <c r="E153" s="47"/>
      <c r="F153" s="47"/>
      <c r="G153" s="47"/>
      <c r="H153" s="48"/>
    </row>
    <row r="154" spans="1:8" s="23" customFormat="1" ht="15.75">
      <c r="A154" s="255"/>
      <c r="B154" s="256"/>
      <c r="C154" s="47"/>
      <c r="D154" s="67"/>
      <c r="E154" s="47"/>
      <c r="F154" s="47"/>
      <c r="G154" s="47"/>
      <c r="H154" s="48"/>
    </row>
    <row r="155" spans="1:8" s="23" customFormat="1" ht="15.75">
      <c r="A155" s="255"/>
      <c r="B155" s="256"/>
      <c r="C155" s="47"/>
      <c r="D155" s="67"/>
      <c r="E155" s="47"/>
      <c r="F155" s="47"/>
      <c r="G155" s="47"/>
      <c r="H155" s="48"/>
    </row>
    <row r="156" spans="1:8" s="23" customFormat="1" ht="15.75">
      <c r="A156" s="255"/>
      <c r="B156" s="256"/>
      <c r="C156" s="47"/>
      <c r="D156" s="67"/>
      <c r="E156" s="47"/>
      <c r="F156" s="47"/>
      <c r="G156" s="47"/>
      <c r="H156" s="48"/>
    </row>
    <row r="157" spans="1:8" s="23" customFormat="1" ht="15.75">
      <c r="A157" s="255"/>
      <c r="B157" s="256"/>
      <c r="C157" s="47"/>
      <c r="D157" s="67"/>
      <c r="E157" s="47"/>
      <c r="F157" s="47"/>
      <c r="G157" s="47"/>
      <c r="H157" s="48"/>
    </row>
    <row r="158" spans="1:8" s="23" customFormat="1" ht="15.75">
      <c r="A158" s="255"/>
      <c r="B158" s="256"/>
      <c r="C158" s="47"/>
      <c r="D158" s="67"/>
      <c r="E158" s="47"/>
      <c r="F158" s="47"/>
      <c r="G158" s="47"/>
      <c r="H158" s="48"/>
    </row>
    <row r="159" spans="1:8" s="23" customFormat="1" ht="15.75">
      <c r="A159" s="255"/>
      <c r="B159" s="256"/>
      <c r="C159" s="47"/>
      <c r="D159" s="67"/>
      <c r="E159" s="47"/>
      <c r="F159" s="47"/>
      <c r="G159" s="47"/>
      <c r="H159" s="48"/>
    </row>
    <row r="160" spans="1:8" s="23" customFormat="1" ht="15.75">
      <c r="A160" s="255"/>
      <c r="B160" s="256"/>
      <c r="C160" s="47"/>
      <c r="D160" s="67"/>
      <c r="E160" s="47"/>
      <c r="F160" s="47"/>
      <c r="G160" s="47"/>
      <c r="H160" s="48"/>
    </row>
    <row r="161" spans="1:8" s="23" customFormat="1" ht="15.75">
      <c r="A161" s="255"/>
      <c r="B161" s="256"/>
      <c r="C161" s="47"/>
      <c r="D161" s="67"/>
      <c r="E161" s="47"/>
      <c r="F161" s="47"/>
      <c r="G161" s="47"/>
      <c r="H161" s="48"/>
    </row>
    <row r="162" spans="1:8" s="23" customFormat="1" ht="15.75">
      <c r="A162" s="255"/>
      <c r="B162" s="256"/>
      <c r="C162" s="47"/>
      <c r="D162" s="67"/>
      <c r="E162" s="47"/>
      <c r="F162" s="47"/>
      <c r="G162" s="47"/>
      <c r="H162" s="48"/>
    </row>
    <row r="163" spans="1:8" s="23" customFormat="1" ht="15.75">
      <c r="A163" s="255"/>
      <c r="B163" s="256"/>
      <c r="C163" s="47"/>
      <c r="D163" s="67"/>
      <c r="E163" s="47"/>
      <c r="F163" s="47"/>
      <c r="G163" s="47"/>
      <c r="H163" s="48"/>
    </row>
    <row r="164" spans="1:8" s="23" customFormat="1" ht="15.75">
      <c r="A164" s="255"/>
      <c r="B164" s="256"/>
      <c r="C164" s="47"/>
      <c r="D164" s="67"/>
      <c r="E164" s="47"/>
      <c r="F164" s="47"/>
      <c r="G164" s="47"/>
      <c r="H164" s="48"/>
    </row>
    <row r="165" spans="1:8" s="23" customFormat="1" ht="15.75">
      <c r="A165" s="255"/>
      <c r="B165" s="256"/>
      <c r="C165" s="47"/>
      <c r="D165" s="67"/>
      <c r="E165" s="47"/>
      <c r="F165" s="47"/>
      <c r="G165" s="47"/>
      <c r="H165" s="48"/>
    </row>
    <row r="166" spans="1:8" s="23" customFormat="1" ht="16.5" thickBot="1">
      <c r="A166" s="179"/>
      <c r="B166" s="180"/>
      <c r="C166" s="168"/>
      <c r="D166" s="181"/>
      <c r="E166" s="168"/>
      <c r="F166" s="168"/>
      <c r="G166" s="168"/>
      <c r="H166" s="182"/>
    </row>
    <row r="167" spans="1:8" s="23" customFormat="1" ht="15.75">
      <c r="A167" s="255"/>
      <c r="B167" s="256"/>
      <c r="C167" s="47"/>
      <c r="D167" s="67"/>
      <c r="E167" s="47"/>
      <c r="F167" s="47"/>
      <c r="G167" s="47"/>
      <c r="H167" s="48"/>
    </row>
    <row r="168" spans="1:8" s="23" customFormat="1" ht="16.5" thickBot="1">
      <c r="A168" s="255"/>
      <c r="B168" s="256"/>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101648.625</v>
      </c>
      <c r="E170" s="572"/>
      <c r="F170" s="107"/>
      <c r="G170" s="107"/>
      <c r="H170" s="112"/>
    </row>
    <row r="171" spans="1:8" s="23" customFormat="1" ht="15.75">
      <c r="A171" s="106" t="str">
        <f>A62</f>
        <v>Part : B -Erection of DTC</v>
      </c>
      <c r="B171" s="107"/>
      <c r="C171" s="107"/>
      <c r="D171" s="572">
        <f>F100</f>
        <v>165866.875</v>
      </c>
      <c r="E171" s="572"/>
      <c r="F171" s="107"/>
      <c r="G171" s="107"/>
      <c r="H171" s="112"/>
    </row>
    <row r="172" spans="1:8" s="23" customFormat="1" ht="15.75">
      <c r="A172" s="106" t="str">
        <f>A113</f>
        <v>Part : C -LT Extension</v>
      </c>
      <c r="B172" s="107"/>
      <c r="C172" s="107"/>
      <c r="D172" s="257"/>
      <c r="E172" s="257">
        <f>F148</f>
        <v>9470.75</v>
      </c>
      <c r="F172" s="107"/>
      <c r="G172" s="107"/>
      <c r="H172" s="112"/>
    </row>
    <row r="173" spans="1:8" s="23" customFormat="1" ht="15.75">
      <c r="A173" s="113"/>
      <c r="B173" s="114" t="s">
        <v>0</v>
      </c>
      <c r="C173" s="114"/>
      <c r="D173" s="545">
        <f>E172+D171+D170</f>
        <v>276986.25</v>
      </c>
      <c r="E173" s="546"/>
      <c r="F173" s="114" t="s">
        <v>90</v>
      </c>
      <c r="G173" s="115">
        <f>D173</f>
        <v>276986.25</v>
      </c>
      <c r="H173" s="116" t="s">
        <v>91</v>
      </c>
    </row>
    <row r="174" spans="1:8" s="23" customFormat="1" ht="20.25" thickBot="1">
      <c r="A174" s="599" t="s">
        <v>217</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f>G173</f>
        <v>276986.25</v>
      </c>
      <c r="D176" s="46" t="s">
        <v>94</v>
      </c>
      <c r="E176" s="570" t="s">
        <v>164</v>
      </c>
      <c r="F176" s="570"/>
      <c r="G176" s="570" t="str">
        <f>C3</f>
        <v xml:space="preserve"> for Providing  Additional  </v>
      </c>
      <c r="H176" s="571"/>
    </row>
    <row r="177" spans="1:8" s="189" customFormat="1" ht="15.75">
      <c r="A177" s="594" t="str">
        <f>A4</f>
        <v>100KVA  DTC to the overloaded existing 25 KVA Kris hna Rice Mill (524160)DTC at Ammathi Town  ,coming under   O&amp;M Section Ammathi , Virajpet Sub Division.</v>
      </c>
      <c r="B177" s="595"/>
      <c r="C177" s="595"/>
      <c r="D177" s="595"/>
      <c r="E177" s="595"/>
      <c r="F177" s="595"/>
      <c r="G177" s="595"/>
      <c r="H177" s="596"/>
    </row>
    <row r="178" spans="1:8" s="23" customFormat="1" ht="15.75">
      <c r="A178" s="589" t="s">
        <v>95</v>
      </c>
      <c r="B178" s="590"/>
      <c r="C178" s="590"/>
      <c r="D178" s="590"/>
      <c r="E178" s="590"/>
      <c r="F178" s="590"/>
      <c r="G178" s="590"/>
      <c r="H178" s="591"/>
    </row>
    <row r="179" spans="1:8" s="23" customFormat="1" ht="15.75">
      <c r="A179" s="589" t="s">
        <v>218</v>
      </c>
      <c r="B179" s="590"/>
      <c r="C179" s="590"/>
      <c r="D179" s="590"/>
      <c r="E179" s="590"/>
      <c r="F179" s="590"/>
      <c r="G179" s="590"/>
      <c r="H179" s="591"/>
    </row>
    <row r="180" spans="1:8" s="23" customFormat="1" ht="15.75">
      <c r="A180" s="589" t="s">
        <v>169</v>
      </c>
      <c r="B180" s="597"/>
      <c r="C180" s="597"/>
      <c r="D180" s="597"/>
      <c r="E180" s="597"/>
      <c r="F180" s="597"/>
      <c r="G180" s="597"/>
      <c r="H180" s="598"/>
    </row>
    <row r="181" spans="1:8" s="23" customFormat="1" ht="15.75">
      <c r="A181" s="589" t="s">
        <v>219</v>
      </c>
      <c r="B181" s="597"/>
      <c r="C181" s="597"/>
      <c r="D181" s="597"/>
      <c r="E181" s="597"/>
      <c r="F181" s="597"/>
      <c r="G181" s="597"/>
      <c r="H181" s="598"/>
    </row>
    <row r="182" spans="1:8" s="23" customFormat="1" ht="15.75">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5.75">
      <c r="A184" s="586" t="s">
        <v>220</v>
      </c>
      <c r="B184" s="587"/>
      <c r="C184" s="587"/>
      <c r="D184" s="587"/>
      <c r="E184" s="587"/>
      <c r="F184" s="587"/>
      <c r="G184" s="587"/>
      <c r="H184" s="588"/>
    </row>
    <row r="185" spans="1:8" s="23" customFormat="1" ht="15.75">
      <c r="A185" s="589" t="s">
        <v>216</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254"/>
      <c r="E187" s="68"/>
      <c r="F187" s="26"/>
      <c r="G187" s="592"/>
      <c r="H187" s="593"/>
    </row>
    <row r="188" spans="1:8" s="23" customFormat="1" ht="15.75">
      <c r="A188" s="586" t="s">
        <v>98</v>
      </c>
      <c r="B188" s="587"/>
      <c r="C188" s="587"/>
      <c r="D188" s="587"/>
      <c r="E188" s="587"/>
      <c r="F188" s="587"/>
      <c r="G188" s="587"/>
      <c r="H188" s="588"/>
    </row>
    <row r="189" spans="1:8" s="23" customFormat="1" ht="15.75">
      <c r="A189" s="106"/>
      <c r="B189" s="107"/>
      <c r="C189" s="46"/>
      <c r="D189" s="245"/>
      <c r="E189" s="46"/>
      <c r="F189" s="46"/>
      <c r="G189" s="46"/>
      <c r="H189" s="79"/>
    </row>
    <row r="190" spans="1:8" s="23" customFormat="1" ht="15.75">
      <c r="A190" s="45"/>
      <c r="B190" s="46"/>
      <c r="C190" s="46"/>
      <c r="D190" s="245"/>
      <c r="E190" s="46"/>
      <c r="F190" s="46"/>
      <c r="G190" s="245"/>
      <c r="H190" s="79"/>
    </row>
    <row r="191" spans="1:8" s="23" customFormat="1" ht="15.75">
      <c r="A191" s="45"/>
      <c r="B191" s="46"/>
      <c r="C191" s="46"/>
      <c r="D191" s="245"/>
      <c r="E191" s="46"/>
      <c r="F191" s="46"/>
      <c r="G191" s="245"/>
      <c r="H191" s="79"/>
    </row>
    <row r="192" spans="1:8" s="23" customFormat="1" ht="15.75">
      <c r="A192" s="45"/>
      <c r="B192" s="46"/>
      <c r="C192" s="46"/>
      <c r="D192" s="245"/>
      <c r="E192" s="46"/>
      <c r="F192" s="46"/>
      <c r="G192" s="245"/>
      <c r="H192" s="79"/>
    </row>
    <row r="193" spans="1:8" s="23" customFormat="1" ht="15.75">
      <c r="A193" s="586"/>
      <c r="B193" s="587"/>
      <c r="C193" s="587"/>
      <c r="D193" s="587"/>
      <c r="E193" s="587"/>
      <c r="F193" s="587"/>
      <c r="G193" s="587"/>
      <c r="H193" s="588"/>
    </row>
    <row r="194" spans="1:8" s="23" customFormat="1" ht="15.75">
      <c r="A194" s="251"/>
      <c r="B194" s="252"/>
      <c r="C194" s="252"/>
      <c r="D194" s="252"/>
      <c r="E194" s="252"/>
      <c r="F194" s="252"/>
      <c r="G194" s="252"/>
      <c r="H194" s="253"/>
    </row>
    <row r="195" spans="1:8" s="23" customFormat="1" ht="15.75">
      <c r="A195" s="251"/>
      <c r="B195" s="252"/>
      <c r="C195" s="252"/>
      <c r="D195" s="252"/>
      <c r="E195" s="252"/>
      <c r="F195" s="252"/>
      <c r="G195" s="252"/>
      <c r="H195" s="253"/>
    </row>
    <row r="196" spans="1:8" s="23" customFormat="1" ht="15.75">
      <c r="A196" s="251"/>
      <c r="B196" s="252"/>
      <c r="C196" s="252"/>
      <c r="D196" s="252"/>
      <c r="E196" s="252"/>
      <c r="F196" s="252"/>
      <c r="G196" s="252"/>
      <c r="H196" s="253"/>
    </row>
    <row r="197" spans="1:8" s="23" customFormat="1" ht="15.75">
      <c r="A197" s="251"/>
      <c r="B197" s="252"/>
      <c r="C197" s="252"/>
      <c r="D197" s="252"/>
      <c r="E197" s="252"/>
      <c r="F197" s="252"/>
      <c r="G197" s="252"/>
      <c r="H197" s="253"/>
    </row>
    <row r="198" spans="1:8" s="23" customFormat="1" ht="15.75">
      <c r="A198" s="251"/>
      <c r="B198" s="252"/>
      <c r="C198" s="252"/>
      <c r="D198" s="252"/>
      <c r="E198" s="252"/>
      <c r="F198" s="252"/>
      <c r="G198" s="252"/>
      <c r="H198" s="253"/>
    </row>
    <row r="199" spans="1:8" s="23" customFormat="1" ht="15.75">
      <c r="A199" s="251"/>
      <c r="B199" s="252"/>
      <c r="C199" s="252"/>
      <c r="D199" s="252"/>
      <c r="E199" s="252"/>
      <c r="F199" s="252"/>
      <c r="G199" s="252"/>
      <c r="H199" s="253"/>
    </row>
    <row r="200" spans="1:8" s="23" customFormat="1" ht="15.75">
      <c r="A200" s="106"/>
      <c r="B200" s="107"/>
      <c r="C200" s="46"/>
      <c r="D200" s="245"/>
      <c r="E200" s="46"/>
      <c r="F200" s="46"/>
      <c r="G200" s="46"/>
      <c r="H200" s="79"/>
    </row>
    <row r="201" spans="1:8" s="23" customFormat="1" ht="15.75">
      <c r="A201" s="45"/>
      <c r="B201" s="46"/>
      <c r="C201" s="46"/>
      <c r="D201" s="245"/>
      <c r="E201" s="46"/>
      <c r="F201" s="46"/>
      <c r="G201" s="245"/>
      <c r="H201" s="79"/>
    </row>
    <row r="202" spans="1:8" s="23" customFormat="1" ht="15.75">
      <c r="A202" s="45"/>
      <c r="B202" s="46"/>
      <c r="C202" s="46"/>
      <c r="D202" s="245"/>
      <c r="E202" s="46"/>
      <c r="F202" s="46"/>
      <c r="G202" s="245"/>
      <c r="H202" s="79"/>
    </row>
    <row r="203" spans="1:8" s="23" customFormat="1" ht="15.75">
      <c r="A203" s="45"/>
      <c r="B203" s="46"/>
      <c r="C203" s="46"/>
      <c r="D203" s="245"/>
      <c r="E203" s="46"/>
      <c r="F203" s="46"/>
      <c r="G203" s="245"/>
      <c r="H203" s="79"/>
    </row>
    <row r="204" spans="1:8" s="23" customFormat="1" ht="15.75">
      <c r="A204" s="45"/>
      <c r="B204" s="46"/>
      <c r="C204" s="46"/>
      <c r="D204" s="245"/>
      <c r="E204" s="46"/>
      <c r="F204" s="46"/>
      <c r="G204" s="245"/>
      <c r="H204" s="79"/>
    </row>
    <row r="205" spans="1:8" s="23" customFormat="1" ht="16.5" thickBot="1">
      <c r="A205" s="183"/>
      <c r="B205" s="184"/>
      <c r="C205" s="184"/>
      <c r="D205" s="170"/>
      <c r="E205" s="184"/>
      <c r="F205" s="184"/>
      <c r="G205" s="170"/>
      <c r="H205" s="185"/>
    </row>
    <row r="206" spans="1:8" s="23" customFormat="1" ht="15.75">
      <c r="A206" s="45"/>
      <c r="B206" s="46"/>
      <c r="C206" s="46"/>
      <c r="D206" s="245"/>
      <c r="E206" s="46"/>
      <c r="F206" s="46"/>
      <c r="G206" s="245"/>
      <c r="H206" s="79"/>
    </row>
    <row r="207" spans="1:8" s="23" customFormat="1" ht="15.75">
      <c r="A207" s="45"/>
      <c r="B207" s="46"/>
      <c r="C207" s="46"/>
      <c r="D207" s="245"/>
      <c r="E207" s="46"/>
      <c r="F207" s="46"/>
      <c r="G207" s="245"/>
      <c r="H207" s="79"/>
    </row>
    <row r="208" spans="1:8" s="23" customFormat="1" ht="15.75">
      <c r="A208" s="45"/>
      <c r="B208" s="46"/>
      <c r="C208" s="46"/>
      <c r="D208" s="245"/>
      <c r="E208" s="46"/>
      <c r="F208" s="46"/>
      <c r="G208" s="245"/>
      <c r="H208" s="79"/>
    </row>
    <row r="209" spans="1:8" s="23" customFormat="1" ht="15.75">
      <c r="A209" s="45"/>
      <c r="B209" s="46"/>
      <c r="C209" s="46"/>
      <c r="D209" s="245"/>
      <c r="E209" s="46"/>
      <c r="F209" s="46"/>
      <c r="G209" s="245"/>
      <c r="H209" s="79"/>
    </row>
    <row r="210" spans="1:8" s="23" customFormat="1" ht="15.75">
      <c r="A210" s="45"/>
      <c r="B210" s="46"/>
      <c r="C210" s="46"/>
      <c r="D210" s="245"/>
      <c r="E210" s="46"/>
      <c r="F210" s="46"/>
      <c r="G210" s="245"/>
      <c r="H210" s="79"/>
    </row>
    <row r="211" spans="1:8" s="23" customFormat="1" ht="15.75">
      <c r="A211" s="45"/>
      <c r="B211" s="46"/>
      <c r="C211" s="46"/>
      <c r="D211" s="245"/>
      <c r="E211" s="46"/>
      <c r="F211" s="46"/>
      <c r="G211" s="245"/>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6:H46"/>
    <mergeCell ref="F47:H47"/>
    <mergeCell ref="F48:H48"/>
    <mergeCell ref="A58:H58"/>
    <mergeCell ref="B38:E38"/>
    <mergeCell ref="B39:E39"/>
    <mergeCell ref="B40:E40"/>
    <mergeCell ref="B41:E41"/>
    <mergeCell ref="B42:E42"/>
    <mergeCell ref="B43:E43"/>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12.xml><?xml version="1.0" encoding="utf-8"?>
<worksheet xmlns="http://schemas.openxmlformats.org/spreadsheetml/2006/main" xmlns:r="http://schemas.openxmlformats.org/officeDocument/2006/relationships">
  <dimension ref="A1:GI339"/>
  <sheetViews>
    <sheetView workbookViewId="0">
      <selection sqref="A1:XFD1048576"/>
    </sheetView>
  </sheetViews>
  <sheetFormatPr defaultColWidth="9.140625" defaultRowHeight="12.75"/>
  <cols>
    <col min="1" max="1" width="4.85546875" style="22" customWidth="1"/>
    <col min="2" max="2" width="42.28515625" style="22" bestFit="1" customWidth="1"/>
    <col min="3" max="3" width="8.85546875" style="22" customWidth="1"/>
    <col min="4" max="4" width="7.7109375" style="23" customWidth="1"/>
    <col min="5" max="5" width="11.28515625" style="22" customWidth="1"/>
    <col min="6" max="6" width="12.140625" style="22" customWidth="1"/>
    <col min="7" max="7" width="11.28515625" style="22" customWidth="1"/>
    <col min="8" max="8" width="13.28515625" style="22" customWidth="1"/>
    <col min="9" max="16384" width="9.140625" style="22"/>
  </cols>
  <sheetData>
    <row r="1" spans="1:191" s="23" customFormat="1" ht="15" thickBot="1">
      <c r="A1" s="739" t="s">
        <v>23</v>
      </c>
      <c r="B1" s="740"/>
      <c r="C1" s="740"/>
      <c r="D1" s="740"/>
      <c r="E1" s="740"/>
      <c r="F1" s="740"/>
      <c r="G1" s="740"/>
      <c r="H1" s="741"/>
    </row>
    <row r="2" spans="1:191" s="23" customFormat="1" ht="14.25">
      <c r="A2" s="748" t="s">
        <v>173</v>
      </c>
      <c r="B2" s="705"/>
      <c r="C2" s="705"/>
      <c r="D2" s="705"/>
      <c r="E2" s="705"/>
      <c r="F2" s="705"/>
      <c r="G2" s="705"/>
      <c r="H2" s="706"/>
    </row>
    <row r="3" spans="1:191" s="23" customFormat="1" ht="14.25">
      <c r="A3" s="670" t="s">
        <v>166</v>
      </c>
      <c r="B3" s="671"/>
      <c r="C3" s="672" t="s">
        <v>167</v>
      </c>
      <c r="D3" s="672"/>
      <c r="E3" s="672"/>
      <c r="F3" s="672"/>
      <c r="G3" s="672"/>
      <c r="H3" s="673"/>
    </row>
    <row r="4" spans="1:191" s="23" customFormat="1" ht="34.5" customHeight="1">
      <c r="A4" s="674" t="s">
        <v>221</v>
      </c>
      <c r="B4" s="675"/>
      <c r="C4" s="675"/>
      <c r="D4" s="675"/>
      <c r="E4" s="675"/>
      <c r="F4" s="675"/>
      <c r="G4" s="675"/>
      <c r="H4" s="676"/>
    </row>
    <row r="5" spans="1:191" s="23" customFormat="1" ht="15" customHeight="1">
      <c r="A5" s="296" t="s">
        <v>24</v>
      </c>
      <c r="B5" s="297"/>
      <c r="C5" s="298"/>
      <c r="D5" s="298"/>
      <c r="E5" s="298"/>
      <c r="F5" s="298"/>
      <c r="G5" s="727"/>
      <c r="H5" s="728"/>
    </row>
    <row r="6" spans="1:191" s="26" customFormat="1" ht="11.25" customHeight="1">
      <c r="A6" s="299">
        <f>C6*F6*H6</f>
        <v>1.6800000000000002</v>
      </c>
      <c r="B6" s="300" t="s">
        <v>25</v>
      </c>
      <c r="C6" s="301">
        <v>3.5000000000000003E-2</v>
      </c>
      <c r="D6" s="729" t="s">
        <v>26</v>
      </c>
      <c r="E6" s="729"/>
      <c r="F6" s="301">
        <v>16</v>
      </c>
      <c r="G6" s="300" t="s">
        <v>27</v>
      </c>
      <c r="H6" s="302">
        <v>3</v>
      </c>
      <c r="I6" s="121"/>
      <c r="J6" s="259"/>
      <c r="K6" s="120"/>
      <c r="L6" s="259"/>
      <c r="M6" s="120"/>
      <c r="N6" s="259"/>
      <c r="O6" s="120"/>
      <c r="P6" s="121"/>
      <c r="Q6" s="259"/>
      <c r="R6" s="120"/>
      <c r="S6" s="585"/>
      <c r="T6" s="585"/>
      <c r="U6" s="120"/>
      <c r="V6" s="259"/>
      <c r="W6" s="120"/>
      <c r="X6" s="121"/>
      <c r="Y6" s="259"/>
      <c r="Z6" s="120"/>
      <c r="AA6" s="585"/>
      <c r="AB6" s="585"/>
      <c r="AC6" s="120"/>
      <c r="AD6" s="259"/>
      <c r="AE6" s="120"/>
      <c r="AF6" s="121"/>
      <c r="AG6" s="259"/>
      <c r="AH6" s="120"/>
      <c r="AI6" s="585"/>
      <c r="AJ6" s="585"/>
      <c r="AK6" s="120"/>
      <c r="AL6" s="259"/>
      <c r="AM6" s="120"/>
      <c r="AN6" s="121"/>
      <c r="AO6" s="259"/>
      <c r="AP6" s="120"/>
      <c r="AQ6" s="585"/>
      <c r="AR6" s="585"/>
      <c r="AS6" s="120"/>
      <c r="AT6" s="259"/>
      <c r="AU6" s="120"/>
      <c r="AV6" s="121"/>
      <c r="AW6" s="259"/>
      <c r="AX6" s="120"/>
      <c r="AY6" s="585"/>
      <c r="AZ6" s="585"/>
      <c r="BA6" s="120"/>
      <c r="BB6" s="259"/>
      <c r="BC6" s="120"/>
      <c r="BD6" s="121"/>
      <c r="BE6" s="259"/>
      <c r="BF6" s="120"/>
      <c r="BG6" s="585"/>
      <c r="BH6" s="585"/>
      <c r="BI6" s="120"/>
      <c r="BJ6" s="259"/>
      <c r="BK6" s="120"/>
      <c r="BL6" s="121"/>
      <c r="BM6" s="259"/>
      <c r="BN6" s="120"/>
      <c r="BO6" s="585"/>
      <c r="BP6" s="585"/>
      <c r="BQ6" s="120"/>
      <c r="BR6" s="259"/>
      <c r="BS6" s="120"/>
      <c r="BT6" s="121"/>
      <c r="BU6" s="259"/>
      <c r="BV6" s="120"/>
      <c r="BW6" s="585"/>
      <c r="BX6" s="585"/>
      <c r="BY6" s="120"/>
      <c r="BZ6" s="259"/>
      <c r="CA6" s="120"/>
      <c r="CB6" s="121"/>
      <c r="CC6" s="259"/>
      <c r="CD6" s="120"/>
      <c r="CE6" s="585"/>
      <c r="CF6" s="585"/>
      <c r="CG6" s="120"/>
      <c r="CH6" s="259"/>
      <c r="CI6" s="120"/>
      <c r="CJ6" s="121"/>
      <c r="CK6" s="259"/>
      <c r="CL6" s="120"/>
      <c r="CM6" s="585"/>
      <c r="CN6" s="585"/>
      <c r="CO6" s="120"/>
      <c r="CP6" s="259"/>
      <c r="CQ6" s="120"/>
      <c r="CR6" s="121"/>
      <c r="CS6" s="259"/>
      <c r="CT6" s="120"/>
      <c r="CU6" s="585"/>
      <c r="CV6" s="585"/>
      <c r="CW6" s="120"/>
      <c r="CX6" s="259"/>
      <c r="CY6" s="120"/>
      <c r="CZ6" s="121"/>
      <c r="DA6" s="259"/>
      <c r="DB6" s="120"/>
      <c r="DC6" s="585"/>
      <c r="DD6" s="585"/>
      <c r="DE6" s="120"/>
      <c r="DF6" s="259"/>
      <c r="DG6" s="120"/>
      <c r="DH6" s="121"/>
      <c r="DI6" s="259"/>
      <c r="DJ6" s="120"/>
      <c r="DK6" s="585"/>
      <c r="DL6" s="585"/>
      <c r="DM6" s="120"/>
      <c r="DN6" s="259"/>
      <c r="DO6" s="120"/>
      <c r="DP6" s="121"/>
      <c r="DQ6" s="259"/>
      <c r="DR6" s="120"/>
      <c r="DS6" s="585"/>
      <c r="DT6" s="585"/>
      <c r="DU6" s="120"/>
      <c r="DV6" s="259"/>
      <c r="DW6" s="120"/>
      <c r="DX6" s="121"/>
      <c r="DY6" s="259"/>
      <c r="DZ6" s="120"/>
      <c r="EA6" s="585"/>
      <c r="EB6" s="585"/>
      <c r="EC6" s="120"/>
      <c r="ED6" s="259"/>
      <c r="EE6" s="120"/>
      <c r="EF6" s="121"/>
      <c r="EG6" s="259"/>
      <c r="EH6" s="120"/>
      <c r="EI6" s="585"/>
      <c r="EJ6" s="585"/>
      <c r="EK6" s="120"/>
      <c r="EL6" s="259"/>
      <c r="EM6" s="120"/>
      <c r="EN6" s="121"/>
      <c r="EO6" s="259"/>
      <c r="EP6" s="120"/>
      <c r="EQ6" s="585"/>
      <c r="ER6" s="585"/>
      <c r="ES6" s="120"/>
      <c r="ET6" s="259"/>
      <c r="EU6" s="120"/>
      <c r="EV6" s="121"/>
      <c r="EW6" s="259"/>
      <c r="EX6" s="120"/>
      <c r="EY6" s="585"/>
      <c r="EZ6" s="585"/>
      <c r="FA6" s="120"/>
      <c r="FB6" s="259"/>
      <c r="FC6" s="120"/>
      <c r="FD6" s="121"/>
      <c r="FE6" s="259"/>
      <c r="FF6" s="120"/>
      <c r="FG6" s="585"/>
      <c r="FH6" s="585"/>
      <c r="FI6" s="120"/>
      <c r="FJ6" s="259"/>
      <c r="FK6" s="120"/>
      <c r="FL6" s="121"/>
      <c r="FM6" s="259"/>
      <c r="FN6" s="120"/>
      <c r="FO6" s="585"/>
      <c r="FP6" s="585"/>
      <c r="FQ6" s="120"/>
      <c r="FR6" s="259"/>
      <c r="FS6" s="120"/>
      <c r="FT6" s="121"/>
      <c r="FU6" s="259"/>
      <c r="FV6" s="120"/>
      <c r="FW6" s="585"/>
      <c r="FX6" s="585"/>
      <c r="FY6" s="120"/>
      <c r="FZ6" s="259"/>
      <c r="GA6" s="120"/>
      <c r="GB6" s="121"/>
      <c r="GC6" s="259"/>
      <c r="GD6" s="120"/>
      <c r="GE6" s="585"/>
      <c r="GF6" s="585"/>
      <c r="GG6" s="120"/>
      <c r="GH6" s="259"/>
      <c r="GI6" s="120"/>
    </row>
    <row r="7" spans="1:191" s="23" customFormat="1" ht="15.75" customHeight="1">
      <c r="A7" s="722" t="s">
        <v>28</v>
      </c>
      <c r="B7" s="723" t="s">
        <v>29</v>
      </c>
      <c r="C7" s="723" t="s">
        <v>30</v>
      </c>
      <c r="D7" s="723" t="s">
        <v>31</v>
      </c>
      <c r="E7" s="723" t="s">
        <v>32</v>
      </c>
      <c r="F7" s="723" t="s">
        <v>33</v>
      </c>
      <c r="G7" s="713" t="s">
        <v>34</v>
      </c>
      <c r="H7" s="714"/>
    </row>
    <row r="8" spans="1:191" s="23" customFormat="1" ht="14.25">
      <c r="A8" s="722"/>
      <c r="B8" s="723"/>
      <c r="C8" s="723"/>
      <c r="D8" s="723"/>
      <c r="E8" s="723"/>
      <c r="F8" s="723"/>
      <c r="G8" s="303" t="s">
        <v>32</v>
      </c>
      <c r="H8" s="304" t="s">
        <v>33</v>
      </c>
    </row>
    <row r="9" spans="1:191" s="23" customFormat="1" ht="30">
      <c r="A9" s="305">
        <v>1</v>
      </c>
      <c r="B9" s="306" t="s">
        <v>35</v>
      </c>
      <c r="C9" s="307" t="s">
        <v>36</v>
      </c>
      <c r="D9" s="307">
        <v>0</v>
      </c>
      <c r="E9" s="308">
        <v>49806</v>
      </c>
      <c r="F9" s="309">
        <f>E9*D9</f>
        <v>0</v>
      </c>
      <c r="G9" s="310">
        <v>7244</v>
      </c>
      <c r="H9" s="311">
        <f t="shared" ref="H9:H27" si="0">G9*D9</f>
        <v>0</v>
      </c>
    </row>
    <row r="10" spans="1:191" s="23" customFormat="1" ht="15">
      <c r="A10" s="305">
        <v>2</v>
      </c>
      <c r="B10" s="306" t="s">
        <v>163</v>
      </c>
      <c r="C10" s="307" t="s">
        <v>36</v>
      </c>
      <c r="D10" s="307">
        <v>0</v>
      </c>
      <c r="E10" s="308"/>
      <c r="F10" s="309"/>
      <c r="G10" s="310"/>
      <c r="H10" s="311"/>
    </row>
    <row r="11" spans="1:191" s="23" customFormat="1" ht="15">
      <c r="A11" s="305">
        <v>3</v>
      </c>
      <c r="B11" s="312" t="s">
        <v>37</v>
      </c>
      <c r="C11" s="313" t="s">
        <v>38</v>
      </c>
      <c r="D11" s="307">
        <v>2</v>
      </c>
      <c r="E11" s="314">
        <v>6258</v>
      </c>
      <c r="F11" s="309">
        <f t="shared" ref="F11:F31" si="1">E11*D11</f>
        <v>12516</v>
      </c>
      <c r="G11" s="314">
        <v>1166</v>
      </c>
      <c r="H11" s="311">
        <f t="shared" si="0"/>
        <v>2332</v>
      </c>
    </row>
    <row r="12" spans="1:191" s="23" customFormat="1" ht="15">
      <c r="A12" s="305">
        <v>4</v>
      </c>
      <c r="B12" s="312" t="s">
        <v>39</v>
      </c>
      <c r="C12" s="313" t="s">
        <v>38</v>
      </c>
      <c r="D12" s="307">
        <v>9</v>
      </c>
      <c r="E12" s="314">
        <v>3689</v>
      </c>
      <c r="F12" s="309">
        <f t="shared" si="1"/>
        <v>33201</v>
      </c>
      <c r="G12" s="314">
        <v>1166</v>
      </c>
      <c r="H12" s="311">
        <f t="shared" si="0"/>
        <v>10494</v>
      </c>
    </row>
    <row r="13" spans="1:191" s="23" customFormat="1" ht="15">
      <c r="A13" s="305">
        <v>5</v>
      </c>
      <c r="B13" s="312" t="s">
        <v>41</v>
      </c>
      <c r="C13" s="307" t="s">
        <v>36</v>
      </c>
      <c r="D13" s="307">
        <v>0</v>
      </c>
      <c r="E13" s="315">
        <v>858</v>
      </c>
      <c r="F13" s="309">
        <f t="shared" si="1"/>
        <v>0</v>
      </c>
      <c r="G13" s="314">
        <v>231</v>
      </c>
      <c r="H13" s="311">
        <f t="shared" si="0"/>
        <v>0</v>
      </c>
    </row>
    <row r="14" spans="1:191" s="23" customFormat="1" ht="33.75" customHeight="1">
      <c r="A14" s="305">
        <v>6</v>
      </c>
      <c r="B14" s="316" t="s">
        <v>144</v>
      </c>
      <c r="C14" s="307" t="s">
        <v>36</v>
      </c>
      <c r="D14" s="307">
        <v>13</v>
      </c>
      <c r="E14" s="315">
        <v>444</v>
      </c>
      <c r="F14" s="308">
        <f t="shared" si="1"/>
        <v>5772</v>
      </c>
      <c r="G14" s="314">
        <v>106</v>
      </c>
      <c r="H14" s="317">
        <f t="shared" si="0"/>
        <v>1378</v>
      </c>
    </row>
    <row r="15" spans="1:191" s="23" customFormat="1" ht="15">
      <c r="A15" s="305">
        <v>7</v>
      </c>
      <c r="B15" s="312" t="s">
        <v>42</v>
      </c>
      <c r="C15" s="307" t="s">
        <v>36</v>
      </c>
      <c r="D15" s="307">
        <v>0</v>
      </c>
      <c r="E15" s="315">
        <v>258</v>
      </c>
      <c r="F15" s="308">
        <f t="shared" si="1"/>
        <v>0</v>
      </c>
      <c r="G15" s="314">
        <v>106</v>
      </c>
      <c r="H15" s="317">
        <f>G15*D15</f>
        <v>0</v>
      </c>
    </row>
    <row r="16" spans="1:191" s="23" customFormat="1" ht="15">
      <c r="A16" s="305">
        <v>8</v>
      </c>
      <c r="B16" s="312" t="s">
        <v>43</v>
      </c>
      <c r="C16" s="307" t="s">
        <v>36</v>
      </c>
      <c r="D16" s="307">
        <v>10</v>
      </c>
      <c r="E16" s="315">
        <v>272</v>
      </c>
      <c r="F16" s="308">
        <f t="shared" si="1"/>
        <v>2720</v>
      </c>
      <c r="G16" s="318">
        <v>106</v>
      </c>
      <c r="H16" s="317">
        <f>G16*D16</f>
        <v>1060</v>
      </c>
    </row>
    <row r="17" spans="1:8" s="23" customFormat="1" ht="15">
      <c r="A17" s="305">
        <v>9</v>
      </c>
      <c r="B17" s="312" t="s">
        <v>135</v>
      </c>
      <c r="C17" s="313" t="s">
        <v>38</v>
      </c>
      <c r="D17" s="307">
        <v>15</v>
      </c>
      <c r="E17" s="314">
        <v>164</v>
      </c>
      <c r="F17" s="309">
        <f t="shared" si="1"/>
        <v>2460</v>
      </c>
      <c r="G17" s="318">
        <v>0</v>
      </c>
      <c r="H17" s="311">
        <f t="shared" si="0"/>
        <v>0</v>
      </c>
    </row>
    <row r="18" spans="1:8" s="23" customFormat="1" ht="15">
      <c r="A18" s="305">
        <v>10</v>
      </c>
      <c r="B18" s="312" t="s">
        <v>136</v>
      </c>
      <c r="C18" s="313" t="s">
        <v>38</v>
      </c>
      <c r="D18" s="307">
        <v>33</v>
      </c>
      <c r="E18" s="314">
        <v>180</v>
      </c>
      <c r="F18" s="309">
        <f t="shared" si="1"/>
        <v>5940</v>
      </c>
      <c r="G18" s="318">
        <v>0</v>
      </c>
      <c r="H18" s="311">
        <f t="shared" si="0"/>
        <v>0</v>
      </c>
    </row>
    <row r="19" spans="1:8" s="23" customFormat="1" ht="15">
      <c r="A19" s="305">
        <v>11</v>
      </c>
      <c r="B19" s="312" t="s">
        <v>44</v>
      </c>
      <c r="C19" s="307" t="s">
        <v>38</v>
      </c>
      <c r="D19" s="307">
        <v>8</v>
      </c>
      <c r="E19" s="314">
        <v>16</v>
      </c>
      <c r="F19" s="309">
        <f t="shared" si="1"/>
        <v>128</v>
      </c>
      <c r="G19" s="314">
        <v>0</v>
      </c>
      <c r="H19" s="311">
        <f>G19*D19</f>
        <v>0</v>
      </c>
    </row>
    <row r="20" spans="1:8" s="23" customFormat="1" ht="15">
      <c r="A20" s="305">
        <v>12</v>
      </c>
      <c r="B20" s="312" t="s">
        <v>45</v>
      </c>
      <c r="C20" s="307" t="s">
        <v>38</v>
      </c>
      <c r="D20" s="307">
        <v>0</v>
      </c>
      <c r="E20" s="314">
        <v>48</v>
      </c>
      <c r="F20" s="309">
        <f t="shared" si="1"/>
        <v>0</v>
      </c>
      <c r="G20" s="314">
        <v>0</v>
      </c>
      <c r="H20" s="311">
        <f>G20*D20</f>
        <v>0</v>
      </c>
    </row>
    <row r="21" spans="1:8" s="23" customFormat="1" ht="15">
      <c r="A21" s="305">
        <v>13</v>
      </c>
      <c r="B21" s="312" t="s">
        <v>46</v>
      </c>
      <c r="C21" s="313" t="s">
        <v>47</v>
      </c>
      <c r="D21" s="319">
        <f>A6+A6*1.5%</f>
        <v>1.7052</v>
      </c>
      <c r="E21" s="314">
        <v>36497</v>
      </c>
      <c r="F21" s="309">
        <f t="shared" si="1"/>
        <v>62234.684399999998</v>
      </c>
      <c r="G21" s="314">
        <v>2869</v>
      </c>
      <c r="H21" s="311">
        <f t="shared" si="0"/>
        <v>4892.2188000000006</v>
      </c>
    </row>
    <row r="22" spans="1:8" s="23" customFormat="1" ht="15">
      <c r="A22" s="305">
        <v>14</v>
      </c>
      <c r="B22" s="312" t="s">
        <v>48</v>
      </c>
      <c r="C22" s="313"/>
      <c r="D22" s="307"/>
      <c r="E22" s="314"/>
      <c r="F22" s="309">
        <f>F21*3%</f>
        <v>1867.040532</v>
      </c>
      <c r="G22" s="314"/>
      <c r="H22" s="311">
        <f t="shared" si="0"/>
        <v>0</v>
      </c>
    </row>
    <row r="23" spans="1:8" s="23" customFormat="1" ht="15">
      <c r="A23" s="305">
        <v>15</v>
      </c>
      <c r="B23" s="312" t="s">
        <v>49</v>
      </c>
      <c r="C23" s="307" t="s">
        <v>36</v>
      </c>
      <c r="D23" s="307">
        <v>5</v>
      </c>
      <c r="E23" s="315">
        <v>830</v>
      </c>
      <c r="F23" s="309">
        <f t="shared" si="1"/>
        <v>4150</v>
      </c>
      <c r="G23" s="314">
        <v>390</v>
      </c>
      <c r="H23" s="311">
        <f t="shared" si="0"/>
        <v>1950</v>
      </c>
    </row>
    <row r="24" spans="1:8" s="23" customFormat="1" ht="15">
      <c r="A24" s="305">
        <v>16</v>
      </c>
      <c r="B24" s="312" t="s">
        <v>50</v>
      </c>
      <c r="C24" s="313" t="s">
        <v>38</v>
      </c>
      <c r="D24" s="320">
        <f>SUM(D10:D12)</f>
        <v>11</v>
      </c>
      <c r="E24" s="314">
        <v>165</v>
      </c>
      <c r="F24" s="309">
        <f t="shared" si="1"/>
        <v>1815</v>
      </c>
      <c r="G24" s="314">
        <v>61</v>
      </c>
      <c r="H24" s="311">
        <f t="shared" si="0"/>
        <v>671</v>
      </c>
    </row>
    <row r="25" spans="1:8" s="23" customFormat="1" ht="15">
      <c r="A25" s="305">
        <v>17</v>
      </c>
      <c r="B25" s="312" t="s">
        <v>51</v>
      </c>
      <c r="C25" s="307" t="s">
        <v>52</v>
      </c>
      <c r="D25" s="307">
        <v>0</v>
      </c>
      <c r="E25" s="314">
        <v>80</v>
      </c>
      <c r="F25" s="309">
        <f t="shared" si="1"/>
        <v>0</v>
      </c>
      <c r="G25" s="314">
        <v>663</v>
      </c>
      <c r="H25" s="311">
        <f t="shared" si="0"/>
        <v>0</v>
      </c>
    </row>
    <row r="26" spans="1:8" s="23" customFormat="1" ht="15">
      <c r="A26" s="305">
        <v>18</v>
      </c>
      <c r="B26" s="312" t="s">
        <v>53</v>
      </c>
      <c r="C26" s="313" t="s">
        <v>54</v>
      </c>
      <c r="D26" s="307">
        <v>1</v>
      </c>
      <c r="E26" s="314">
        <v>4868</v>
      </c>
      <c r="F26" s="309">
        <f t="shared" si="1"/>
        <v>4868</v>
      </c>
      <c r="G26" s="314">
        <v>465</v>
      </c>
      <c r="H26" s="311">
        <f t="shared" si="0"/>
        <v>465</v>
      </c>
    </row>
    <row r="27" spans="1:8" s="23" customFormat="1" ht="15">
      <c r="A27" s="305">
        <v>19</v>
      </c>
      <c r="B27" s="312" t="s">
        <v>55</v>
      </c>
      <c r="C27" s="313" t="s">
        <v>47</v>
      </c>
      <c r="D27" s="307">
        <v>0</v>
      </c>
      <c r="E27" s="314">
        <v>0</v>
      </c>
      <c r="F27" s="309">
        <f t="shared" si="1"/>
        <v>0</v>
      </c>
      <c r="G27" s="314">
        <v>3375</v>
      </c>
      <c r="H27" s="311">
        <f t="shared" si="0"/>
        <v>0</v>
      </c>
    </row>
    <row r="28" spans="1:8" s="23" customFormat="1" ht="15">
      <c r="A28" s="305">
        <v>20</v>
      </c>
      <c r="B28" s="33" t="s">
        <v>232</v>
      </c>
      <c r="C28" s="321" t="s">
        <v>47</v>
      </c>
      <c r="D28" s="322">
        <v>0</v>
      </c>
      <c r="E28" s="314">
        <v>0</v>
      </c>
      <c r="F28" s="309">
        <f t="shared" si="1"/>
        <v>0</v>
      </c>
      <c r="G28" s="314">
        <v>187</v>
      </c>
      <c r="H28" s="311">
        <f>G28*D28</f>
        <v>0</v>
      </c>
    </row>
    <row r="29" spans="1:8" s="23" customFormat="1" ht="15">
      <c r="A29" s="305">
        <v>21</v>
      </c>
      <c r="B29" s="33" t="s">
        <v>146</v>
      </c>
      <c r="C29" s="313" t="s">
        <v>36</v>
      </c>
      <c r="D29" s="320">
        <f>SUM(D11:D12)</f>
        <v>11</v>
      </c>
      <c r="E29" s="314">
        <v>0</v>
      </c>
      <c r="F29" s="309">
        <f t="shared" si="1"/>
        <v>0</v>
      </c>
      <c r="G29" s="314">
        <v>92</v>
      </c>
      <c r="H29" s="311">
        <f>D29*G29*1.9</f>
        <v>1922.8</v>
      </c>
    </row>
    <row r="30" spans="1:8" s="23" customFormat="1" ht="15">
      <c r="A30" s="305">
        <v>22</v>
      </c>
      <c r="B30" s="312" t="s">
        <v>141</v>
      </c>
      <c r="C30" s="321" t="s">
        <v>47</v>
      </c>
      <c r="D30" s="322">
        <v>0</v>
      </c>
      <c r="E30" s="314">
        <v>0</v>
      </c>
      <c r="F30" s="309">
        <f t="shared" si="1"/>
        <v>0</v>
      </c>
      <c r="G30" s="314">
        <v>1166</v>
      </c>
      <c r="H30" s="311">
        <f>G30*D30</f>
        <v>0</v>
      </c>
    </row>
    <row r="31" spans="1:8" s="23" customFormat="1" ht="15">
      <c r="A31" s="305">
        <v>23</v>
      </c>
      <c r="B31" s="312" t="s">
        <v>58</v>
      </c>
      <c r="C31" s="313" t="s">
        <v>47</v>
      </c>
      <c r="D31" s="307">
        <v>0</v>
      </c>
      <c r="E31" s="314">
        <v>0</v>
      </c>
      <c r="F31" s="309">
        <f t="shared" si="1"/>
        <v>0</v>
      </c>
      <c r="G31" s="314">
        <v>1894</v>
      </c>
      <c r="H31" s="311">
        <f>D31*G31*1.9</f>
        <v>0</v>
      </c>
    </row>
    <row r="32" spans="1:8" s="23" customFormat="1" ht="15">
      <c r="A32" s="305">
        <v>24</v>
      </c>
      <c r="B32" s="312" t="s">
        <v>59</v>
      </c>
      <c r="C32" s="312"/>
      <c r="D32" s="313"/>
      <c r="E32" s="315"/>
      <c r="F32" s="323">
        <v>1</v>
      </c>
      <c r="G32" s="315"/>
      <c r="H32" s="317">
        <f>H33-SUM(H9:H31)</f>
        <v>34.981199999998353</v>
      </c>
    </row>
    <row r="33" spans="1:8" s="41" customFormat="1" ht="15">
      <c r="A33" s="324"/>
      <c r="B33" s="325" t="s">
        <v>60</v>
      </c>
      <c r="C33" s="326"/>
      <c r="D33" s="327"/>
      <c r="E33" s="328"/>
      <c r="F33" s="329">
        <f>ROUND(SUM(F9:F31)+49,-2)</f>
        <v>137700</v>
      </c>
      <c r="G33" s="329"/>
      <c r="H33" s="330">
        <f>ROUND(SUM(H9:H31)+49,-2)</f>
        <v>25200</v>
      </c>
    </row>
    <row r="34" spans="1:8" s="41" customFormat="1" ht="15">
      <c r="A34" s="331">
        <v>25</v>
      </c>
      <c r="B34" s="715" t="s">
        <v>61</v>
      </c>
      <c r="C34" s="715"/>
      <c r="D34" s="715"/>
      <c r="E34" s="715"/>
      <c r="F34" s="332">
        <f>H33</f>
        <v>25200</v>
      </c>
      <c r="G34" s="312"/>
      <c r="H34" s="333"/>
    </row>
    <row r="35" spans="1:8" s="41" customFormat="1" ht="15">
      <c r="A35" s="331"/>
      <c r="B35" s="715" t="s">
        <v>142</v>
      </c>
      <c r="C35" s="715"/>
      <c r="D35" s="715"/>
      <c r="E35" s="715"/>
      <c r="F35" s="332">
        <f>F34*45%</f>
        <v>11340</v>
      </c>
      <c r="G35" s="312"/>
      <c r="H35" s="333"/>
    </row>
    <row r="36" spans="1:8" s="41" customFormat="1" ht="15">
      <c r="A36" s="331">
        <v>26</v>
      </c>
      <c r="B36" s="716" t="s">
        <v>145</v>
      </c>
      <c r="C36" s="717"/>
      <c r="D36" s="717"/>
      <c r="E36" s="718"/>
      <c r="F36" s="332">
        <f>18%*(F34+F35)</f>
        <v>6577.2</v>
      </c>
      <c r="G36" s="312"/>
      <c r="H36" s="333"/>
    </row>
    <row r="37" spans="1:8" s="41" customFormat="1" ht="15">
      <c r="A37" s="331">
        <v>27</v>
      </c>
      <c r="B37" s="719" t="s">
        <v>140</v>
      </c>
      <c r="C37" s="720"/>
      <c r="D37" s="720"/>
      <c r="E37" s="721"/>
      <c r="F37" s="332">
        <f>2%*F33</f>
        <v>2754</v>
      </c>
      <c r="G37" s="312"/>
      <c r="H37" s="333"/>
    </row>
    <row r="38" spans="1:8" s="41" customFormat="1" ht="15">
      <c r="A38" s="331">
        <v>28</v>
      </c>
      <c r="B38" s="719" t="s">
        <v>150</v>
      </c>
      <c r="C38" s="720"/>
      <c r="D38" s="720"/>
      <c r="E38" s="721"/>
      <c r="F38" s="332">
        <f>16.25%*(F34+F35)</f>
        <v>5937.75</v>
      </c>
      <c r="G38" s="312"/>
      <c r="H38" s="333"/>
    </row>
    <row r="39" spans="1:8" s="41" customFormat="1" ht="15">
      <c r="A39" s="331">
        <v>29</v>
      </c>
      <c r="B39" s="710" t="s">
        <v>62</v>
      </c>
      <c r="C39" s="710"/>
      <c r="D39" s="710"/>
      <c r="E39" s="710"/>
      <c r="F39" s="332">
        <f>SUM(F33:F35)*2%</f>
        <v>3484.8</v>
      </c>
      <c r="G39" s="334"/>
      <c r="H39" s="335"/>
    </row>
    <row r="40" spans="1:8" s="41" customFormat="1" ht="15">
      <c r="A40" s="331">
        <v>30</v>
      </c>
      <c r="B40" s="710" t="s">
        <v>99</v>
      </c>
      <c r="C40" s="710"/>
      <c r="D40" s="710"/>
      <c r="E40" s="710"/>
      <c r="F40" s="332">
        <f>SUM(F34:F35)*20%</f>
        <v>7308</v>
      </c>
      <c r="G40" s="312"/>
      <c r="H40" s="333"/>
    </row>
    <row r="41" spans="1:8" s="41" customFormat="1" ht="15">
      <c r="A41" s="331">
        <v>31</v>
      </c>
      <c r="B41" s="710" t="s">
        <v>63</v>
      </c>
      <c r="C41" s="710"/>
      <c r="D41" s="710"/>
      <c r="E41" s="710"/>
      <c r="F41" s="332">
        <v>0</v>
      </c>
      <c r="G41" s="312"/>
      <c r="H41" s="333"/>
    </row>
    <row r="42" spans="1:8" s="41" customFormat="1" ht="15">
      <c r="A42" s="331">
        <v>32</v>
      </c>
      <c r="B42" s="710" t="s">
        <v>64</v>
      </c>
      <c r="C42" s="710"/>
      <c r="D42" s="710"/>
      <c r="E42" s="710"/>
      <c r="F42" s="332">
        <v>1000</v>
      </c>
      <c r="G42" s="312"/>
      <c r="H42" s="333"/>
    </row>
    <row r="43" spans="1:8" s="41" customFormat="1" ht="15">
      <c r="A43" s="331">
        <v>33</v>
      </c>
      <c r="B43" s="710" t="s">
        <v>65</v>
      </c>
      <c r="C43" s="710"/>
      <c r="D43" s="710"/>
      <c r="E43" s="710"/>
      <c r="F43" s="332">
        <v>0</v>
      </c>
      <c r="G43" s="312"/>
      <c r="H43" s="333"/>
    </row>
    <row r="44" spans="1:8" s="23" customFormat="1" ht="15">
      <c r="A44" s="711" t="s">
        <v>66</v>
      </c>
      <c r="B44" s="712"/>
      <c r="C44" s="712"/>
      <c r="D44" s="712"/>
      <c r="E44" s="712"/>
      <c r="F44" s="336">
        <f>SUM(F33:F43)</f>
        <v>201301.75</v>
      </c>
      <c r="G44" s="700"/>
      <c r="H44" s="701"/>
    </row>
    <row r="45" spans="1:8" s="23" customFormat="1" ht="15">
      <c r="A45" s="337" t="s">
        <v>100</v>
      </c>
      <c r="B45" s="338"/>
      <c r="C45" s="339"/>
      <c r="D45" s="298"/>
      <c r="E45" s="339"/>
      <c r="F45" s="339"/>
      <c r="G45" s="339"/>
      <c r="H45" s="340"/>
    </row>
    <row r="46" spans="1:8" s="23" customFormat="1" ht="15">
      <c r="A46" s="702" t="s">
        <v>67</v>
      </c>
      <c r="B46" s="703"/>
      <c r="C46" s="703"/>
      <c r="D46" s="703"/>
      <c r="E46" s="703"/>
      <c r="F46" s="703"/>
      <c r="G46" s="703"/>
      <c r="H46" s="704"/>
    </row>
    <row r="47" spans="1:8" s="23" customFormat="1" ht="15">
      <c r="A47" s="341"/>
      <c r="B47" s="339"/>
      <c r="C47" s="339"/>
      <c r="D47" s="298"/>
      <c r="E47" s="339"/>
      <c r="F47" s="705"/>
      <c r="G47" s="705"/>
      <c r="H47" s="706"/>
    </row>
    <row r="48" spans="1:8" s="23" customFormat="1" ht="15">
      <c r="A48" s="341"/>
      <c r="B48" s="339"/>
      <c r="C48" s="339"/>
      <c r="D48" s="298"/>
      <c r="E48" s="339"/>
      <c r="F48" s="705"/>
      <c r="G48" s="705"/>
      <c r="H48" s="706"/>
    </row>
    <row r="49" spans="1:8" s="23" customFormat="1" ht="15">
      <c r="A49" s="341"/>
      <c r="B49" s="339"/>
      <c r="C49" s="339"/>
      <c r="D49" s="298"/>
      <c r="E49" s="339"/>
      <c r="F49" s="342"/>
      <c r="G49" s="342"/>
      <c r="H49" s="343"/>
    </row>
    <row r="50" spans="1:8" s="23" customFormat="1" ht="15">
      <c r="A50" s="341"/>
      <c r="B50" s="339"/>
      <c r="C50" s="339"/>
      <c r="D50" s="298"/>
      <c r="E50" s="339"/>
      <c r="F50" s="342"/>
      <c r="G50" s="342"/>
      <c r="H50" s="343"/>
    </row>
    <row r="51" spans="1:8" s="23" customFormat="1" ht="15">
      <c r="A51" s="341"/>
      <c r="B51" s="339"/>
      <c r="C51" s="339"/>
      <c r="D51" s="298"/>
      <c r="E51" s="339"/>
      <c r="F51" s="342"/>
      <c r="G51" s="342"/>
      <c r="H51" s="343"/>
    </row>
    <row r="52" spans="1:8" s="23" customFormat="1" ht="15">
      <c r="A52" s="341"/>
      <c r="B52" s="339"/>
      <c r="C52" s="339"/>
      <c r="D52" s="298"/>
      <c r="E52" s="339"/>
      <c r="F52" s="342"/>
      <c r="G52" s="342"/>
      <c r="H52" s="343"/>
    </row>
    <row r="53" spans="1:8" s="23" customFormat="1" ht="15">
      <c r="A53" s="341"/>
      <c r="B53" s="339"/>
      <c r="C53" s="339"/>
      <c r="D53" s="298"/>
      <c r="E53" s="339"/>
      <c r="F53" s="342"/>
      <c r="G53" s="342"/>
      <c r="H53" s="343"/>
    </row>
    <row r="54" spans="1:8" s="23" customFormat="1" ht="15">
      <c r="A54" s="341"/>
      <c r="B54" s="339"/>
      <c r="C54" s="339"/>
      <c r="D54" s="298"/>
      <c r="E54" s="339"/>
      <c r="F54" s="342"/>
      <c r="G54" s="342"/>
      <c r="H54" s="343"/>
    </row>
    <row r="55" spans="1:8" s="23" customFormat="1" ht="15.75" thickBot="1">
      <c r="A55" s="344"/>
      <c r="B55" s="345"/>
      <c r="C55" s="345"/>
      <c r="D55" s="346"/>
      <c r="E55" s="345"/>
      <c r="F55" s="347"/>
      <c r="G55" s="347"/>
      <c r="H55" s="348"/>
    </row>
    <row r="56" spans="1:8" s="23" customFormat="1" ht="15">
      <c r="A56" s="349"/>
      <c r="B56" s="349"/>
      <c r="C56" s="349"/>
      <c r="D56" s="350"/>
      <c r="E56" s="349"/>
      <c r="F56" s="351"/>
      <c r="G56" s="351"/>
      <c r="H56" s="351"/>
    </row>
    <row r="57" spans="1:8" s="23" customFormat="1" ht="15.75" thickBot="1">
      <c r="A57" s="345"/>
      <c r="B57" s="345"/>
      <c r="C57" s="345"/>
      <c r="D57" s="346"/>
      <c r="E57" s="345"/>
      <c r="F57" s="347"/>
      <c r="G57" s="347"/>
      <c r="H57" s="347"/>
    </row>
    <row r="58" spans="1:8" s="23" customFormat="1" ht="15" thickBot="1">
      <c r="A58" s="739" t="s">
        <v>23</v>
      </c>
      <c r="B58" s="740"/>
      <c r="C58" s="740"/>
      <c r="D58" s="740"/>
      <c r="E58" s="740"/>
      <c r="F58" s="740"/>
      <c r="G58" s="740"/>
      <c r="H58" s="741"/>
    </row>
    <row r="59" spans="1:8" s="23" customFormat="1" ht="14.25">
      <c r="A59" s="748" t="str">
        <f>A2</f>
        <v xml:space="preserve"> Estimate No:                                    Date:</v>
      </c>
      <c r="B59" s="705"/>
      <c r="C59" s="705"/>
      <c r="D59" s="705"/>
      <c r="E59" s="705"/>
      <c r="F59" s="705"/>
      <c r="G59" s="705"/>
      <c r="H59" s="706"/>
    </row>
    <row r="60" spans="1:8" s="23" customFormat="1" ht="14.25">
      <c r="A60" s="670" t="str">
        <f>A3</f>
        <v xml:space="preserve">Estimate </v>
      </c>
      <c r="B60" s="671"/>
      <c r="C60" s="672" t="str">
        <f>C3</f>
        <v xml:space="preserve"> for Providing  Additional  </v>
      </c>
      <c r="D60" s="672"/>
      <c r="E60" s="672"/>
      <c r="F60" s="672"/>
      <c r="G60" s="672"/>
      <c r="H60" s="673"/>
    </row>
    <row r="61" spans="1:8" s="23" customFormat="1" ht="41.25" customHeight="1" thickBot="1">
      <c r="A61" s="674" t="str">
        <f>A4</f>
        <v>63KVA  DTC to the overloaded existing Office DTC (521A54) at TATA Coffee Head office Pollibetta  Village  ,coming under   O&amp;M Section Pollibetta, Virajpet Sub Division.</v>
      </c>
      <c r="B61" s="675"/>
      <c r="C61" s="675"/>
      <c r="D61" s="675"/>
      <c r="E61" s="675"/>
      <c r="F61" s="675"/>
      <c r="G61" s="675"/>
      <c r="H61" s="676"/>
    </row>
    <row r="62" spans="1:8" s="23" customFormat="1" ht="15">
      <c r="A62" s="352" t="s">
        <v>68</v>
      </c>
      <c r="B62" s="353"/>
      <c r="C62" s="350"/>
      <c r="D62" s="354"/>
      <c r="E62" s="350"/>
      <c r="F62" s="350"/>
      <c r="G62" s="350"/>
      <c r="H62" s="355"/>
    </row>
    <row r="63" spans="1:8" s="23" customFormat="1" ht="14.25">
      <c r="A63" s="749" t="s">
        <v>28</v>
      </c>
      <c r="B63" s="723" t="s">
        <v>29</v>
      </c>
      <c r="C63" s="723" t="s">
        <v>30</v>
      </c>
      <c r="D63" s="723" t="s">
        <v>31</v>
      </c>
      <c r="E63" s="723" t="s">
        <v>32</v>
      </c>
      <c r="F63" s="723" t="s">
        <v>33</v>
      </c>
      <c r="G63" s="713" t="s">
        <v>34</v>
      </c>
      <c r="H63" s="714"/>
    </row>
    <row r="64" spans="1:8" s="23" customFormat="1" ht="14.25">
      <c r="A64" s="749"/>
      <c r="B64" s="723"/>
      <c r="C64" s="723"/>
      <c r="D64" s="723"/>
      <c r="E64" s="723"/>
      <c r="F64" s="723"/>
      <c r="G64" s="303" t="s">
        <v>32</v>
      </c>
      <c r="H64" s="304" t="s">
        <v>33</v>
      </c>
    </row>
    <row r="65" spans="1:8" s="23" customFormat="1" ht="30">
      <c r="A65" s="356">
        <v>1</v>
      </c>
      <c r="B65" s="357" t="s">
        <v>154</v>
      </c>
      <c r="C65" s="358" t="s">
        <v>36</v>
      </c>
      <c r="D65" s="358">
        <v>1</v>
      </c>
      <c r="E65" s="359">
        <v>26439</v>
      </c>
      <c r="F65" s="360">
        <f t="shared" ref="F65:F87" si="2">D65*E65</f>
        <v>26439</v>
      </c>
      <c r="G65" s="359">
        <v>4527</v>
      </c>
      <c r="H65" s="361">
        <f t="shared" ref="H65:H87" si="3">D65*G65</f>
        <v>4527</v>
      </c>
    </row>
    <row r="66" spans="1:8" s="23" customFormat="1" ht="30">
      <c r="A66" s="356">
        <v>2</v>
      </c>
      <c r="B66" s="362" t="s">
        <v>137</v>
      </c>
      <c r="C66" s="358" t="s">
        <v>36</v>
      </c>
      <c r="D66" s="358">
        <v>3</v>
      </c>
      <c r="E66" s="359">
        <v>180</v>
      </c>
      <c r="F66" s="360">
        <f t="shared" si="2"/>
        <v>540</v>
      </c>
      <c r="G66" s="359">
        <v>0</v>
      </c>
      <c r="H66" s="361">
        <f t="shared" si="3"/>
        <v>0</v>
      </c>
    </row>
    <row r="67" spans="1:8" s="23" customFormat="1" ht="15">
      <c r="A67" s="356">
        <v>3</v>
      </c>
      <c r="B67" s="362" t="s">
        <v>138</v>
      </c>
      <c r="C67" s="358" t="s">
        <v>36</v>
      </c>
      <c r="D67" s="358">
        <v>3</v>
      </c>
      <c r="E67" s="363">
        <v>164</v>
      </c>
      <c r="F67" s="364">
        <f t="shared" si="2"/>
        <v>492</v>
      </c>
      <c r="G67" s="363">
        <v>0</v>
      </c>
      <c r="H67" s="365">
        <f t="shared" si="3"/>
        <v>0</v>
      </c>
    </row>
    <row r="68" spans="1:8" s="23" customFormat="1" ht="30">
      <c r="A68" s="356">
        <v>4</v>
      </c>
      <c r="B68" s="362" t="s">
        <v>139</v>
      </c>
      <c r="C68" s="366" t="s">
        <v>69</v>
      </c>
      <c r="D68" s="358">
        <v>4</v>
      </c>
      <c r="E68" s="363">
        <v>830</v>
      </c>
      <c r="F68" s="364">
        <f t="shared" si="2"/>
        <v>3320</v>
      </c>
      <c r="G68" s="363">
        <v>390</v>
      </c>
      <c r="H68" s="365">
        <f t="shared" si="3"/>
        <v>1560</v>
      </c>
    </row>
    <row r="69" spans="1:8" s="23" customFormat="1" ht="45">
      <c r="A69" s="356">
        <v>5</v>
      </c>
      <c r="B69" s="357" t="s">
        <v>155</v>
      </c>
      <c r="C69" s="358" t="s">
        <v>69</v>
      </c>
      <c r="D69" s="367">
        <v>1</v>
      </c>
      <c r="E69" s="363">
        <v>120360</v>
      </c>
      <c r="F69" s="364">
        <f>D69*E69</f>
        <v>120360</v>
      </c>
      <c r="G69" s="363">
        <v>750</v>
      </c>
      <c r="H69" s="365">
        <f t="shared" si="3"/>
        <v>750</v>
      </c>
    </row>
    <row r="70" spans="1:8" s="23" customFormat="1" ht="15">
      <c r="A70" s="356">
        <v>6</v>
      </c>
      <c r="B70" s="362" t="s">
        <v>70</v>
      </c>
      <c r="C70" s="358" t="s">
        <v>36</v>
      </c>
      <c r="D70" s="358">
        <v>3</v>
      </c>
      <c r="E70" s="363">
        <v>1501</v>
      </c>
      <c r="F70" s="364">
        <f t="shared" si="2"/>
        <v>4503</v>
      </c>
      <c r="G70" s="368">
        <v>631</v>
      </c>
      <c r="H70" s="365">
        <f t="shared" si="3"/>
        <v>1893</v>
      </c>
    </row>
    <row r="71" spans="1:8" s="23" customFormat="1" ht="15">
      <c r="A71" s="356">
        <v>7</v>
      </c>
      <c r="B71" s="362" t="s">
        <v>71</v>
      </c>
      <c r="C71" s="358" t="s">
        <v>69</v>
      </c>
      <c r="D71" s="358">
        <v>1</v>
      </c>
      <c r="E71" s="363">
        <v>146</v>
      </c>
      <c r="F71" s="364">
        <f t="shared" si="2"/>
        <v>146</v>
      </c>
      <c r="G71" s="369">
        <v>53</v>
      </c>
      <c r="H71" s="365">
        <f t="shared" si="3"/>
        <v>53</v>
      </c>
    </row>
    <row r="72" spans="1:8" s="23" customFormat="1" ht="30">
      <c r="A72" s="356">
        <v>8</v>
      </c>
      <c r="B72" s="362" t="s">
        <v>72</v>
      </c>
      <c r="C72" s="358" t="s">
        <v>69</v>
      </c>
      <c r="D72" s="358">
        <v>2</v>
      </c>
      <c r="E72" s="363">
        <v>76</v>
      </c>
      <c r="F72" s="364">
        <f t="shared" si="2"/>
        <v>152</v>
      </c>
      <c r="G72" s="369">
        <v>28</v>
      </c>
      <c r="H72" s="365">
        <f t="shared" si="3"/>
        <v>56</v>
      </c>
    </row>
    <row r="73" spans="1:8" s="23" customFormat="1" ht="15">
      <c r="A73" s="356">
        <v>9</v>
      </c>
      <c r="B73" s="362" t="s">
        <v>73</v>
      </c>
      <c r="C73" s="358" t="s">
        <v>69</v>
      </c>
      <c r="D73" s="358">
        <v>4</v>
      </c>
      <c r="E73" s="363">
        <v>0</v>
      </c>
      <c r="F73" s="364">
        <f t="shared" si="2"/>
        <v>0</v>
      </c>
      <c r="G73" s="363">
        <v>174</v>
      </c>
      <c r="H73" s="365">
        <f t="shared" si="3"/>
        <v>696</v>
      </c>
    </row>
    <row r="74" spans="1:8" s="23" customFormat="1" ht="15">
      <c r="A74" s="356">
        <v>10</v>
      </c>
      <c r="B74" s="362" t="s">
        <v>74</v>
      </c>
      <c r="C74" s="358" t="s">
        <v>75</v>
      </c>
      <c r="D74" s="358">
        <v>5</v>
      </c>
      <c r="E74" s="363">
        <v>63.29</v>
      </c>
      <c r="F74" s="364">
        <f t="shared" si="2"/>
        <v>316.45</v>
      </c>
      <c r="G74" s="363">
        <v>0</v>
      </c>
      <c r="H74" s="365">
        <f t="shared" si="3"/>
        <v>0</v>
      </c>
    </row>
    <row r="75" spans="1:8" s="23" customFormat="1" ht="15">
      <c r="A75" s="356">
        <v>11</v>
      </c>
      <c r="B75" s="362" t="s">
        <v>76</v>
      </c>
      <c r="C75" s="358" t="s">
        <v>75</v>
      </c>
      <c r="D75" s="358">
        <v>10</v>
      </c>
      <c r="E75" s="363">
        <v>65.13</v>
      </c>
      <c r="F75" s="364">
        <f t="shared" si="2"/>
        <v>651.29999999999995</v>
      </c>
      <c r="G75" s="363">
        <v>0</v>
      </c>
      <c r="H75" s="365">
        <f t="shared" si="3"/>
        <v>0</v>
      </c>
    </row>
    <row r="76" spans="1:8" s="23" customFormat="1" ht="30">
      <c r="A76" s="356">
        <v>12</v>
      </c>
      <c r="B76" s="370" t="s">
        <v>147</v>
      </c>
      <c r="C76" s="371" t="s">
        <v>77</v>
      </c>
      <c r="D76" s="372">
        <v>1</v>
      </c>
      <c r="E76" s="373">
        <v>1335</v>
      </c>
      <c r="F76" s="364">
        <f t="shared" si="2"/>
        <v>1335</v>
      </c>
      <c r="G76" s="373">
        <v>78</v>
      </c>
      <c r="H76" s="365">
        <f t="shared" si="3"/>
        <v>78</v>
      </c>
    </row>
    <row r="77" spans="1:8" s="23" customFormat="1" ht="15">
      <c r="A77" s="356">
        <v>13</v>
      </c>
      <c r="B77" s="357" t="s">
        <v>156</v>
      </c>
      <c r="C77" s="358" t="s">
        <v>69</v>
      </c>
      <c r="D77" s="358">
        <v>1</v>
      </c>
      <c r="E77" s="363">
        <v>1651</v>
      </c>
      <c r="F77" s="364">
        <f t="shared" si="2"/>
        <v>1651</v>
      </c>
      <c r="G77" s="368">
        <v>226</v>
      </c>
      <c r="H77" s="365">
        <f t="shared" si="3"/>
        <v>226</v>
      </c>
    </row>
    <row r="78" spans="1:8" s="23" customFormat="1" ht="30">
      <c r="A78" s="356">
        <v>14</v>
      </c>
      <c r="B78" s="362" t="s">
        <v>78</v>
      </c>
      <c r="C78" s="358" t="s">
        <v>69</v>
      </c>
      <c r="D78" s="358"/>
      <c r="E78" s="363"/>
      <c r="F78" s="364"/>
      <c r="G78" s="363"/>
      <c r="H78" s="365"/>
    </row>
    <row r="79" spans="1:8" s="23" customFormat="1" ht="15">
      <c r="A79" s="356">
        <v>15</v>
      </c>
      <c r="B79" s="362" t="s">
        <v>157</v>
      </c>
      <c r="C79" s="358" t="s">
        <v>79</v>
      </c>
      <c r="D79" s="358">
        <v>40</v>
      </c>
      <c r="E79" s="363">
        <v>81.63</v>
      </c>
      <c r="F79" s="364">
        <f t="shared" si="2"/>
        <v>3265.2</v>
      </c>
      <c r="G79" s="742">
        <v>625</v>
      </c>
      <c r="H79" s="745">
        <f>G79</f>
        <v>625</v>
      </c>
    </row>
    <row r="80" spans="1:8" s="23" customFormat="1" ht="15">
      <c r="A80" s="356">
        <v>16</v>
      </c>
      <c r="B80" s="362" t="s">
        <v>158</v>
      </c>
      <c r="C80" s="358" t="s">
        <v>80</v>
      </c>
      <c r="D80" s="358">
        <v>4</v>
      </c>
      <c r="E80" s="363">
        <v>40</v>
      </c>
      <c r="F80" s="364">
        <f t="shared" si="2"/>
        <v>160</v>
      </c>
      <c r="G80" s="743"/>
      <c r="H80" s="746"/>
    </row>
    <row r="81" spans="1:8" s="23" customFormat="1" ht="15">
      <c r="A81" s="356">
        <v>17</v>
      </c>
      <c r="B81" s="362" t="s">
        <v>159</v>
      </c>
      <c r="C81" s="358" t="s">
        <v>80</v>
      </c>
      <c r="D81" s="358">
        <v>4</v>
      </c>
      <c r="E81" s="363">
        <v>108</v>
      </c>
      <c r="F81" s="364">
        <f t="shared" si="2"/>
        <v>432</v>
      </c>
      <c r="G81" s="743"/>
      <c r="H81" s="746"/>
    </row>
    <row r="82" spans="1:8" s="23" customFormat="1" ht="15">
      <c r="A82" s="356">
        <v>18</v>
      </c>
      <c r="B82" s="362" t="s">
        <v>81</v>
      </c>
      <c r="C82" s="358" t="s">
        <v>80</v>
      </c>
      <c r="D82" s="358">
        <v>8</v>
      </c>
      <c r="E82" s="363">
        <v>41</v>
      </c>
      <c r="F82" s="364">
        <f t="shared" si="2"/>
        <v>328</v>
      </c>
      <c r="G82" s="743"/>
      <c r="H82" s="746"/>
    </row>
    <row r="83" spans="1:8" s="23" customFormat="1" ht="30">
      <c r="A83" s="356">
        <v>19</v>
      </c>
      <c r="B83" s="362" t="s">
        <v>82</v>
      </c>
      <c r="C83" s="358" t="s">
        <v>80</v>
      </c>
      <c r="D83" s="358">
        <v>2</v>
      </c>
      <c r="E83" s="363">
        <v>150</v>
      </c>
      <c r="F83" s="364">
        <f t="shared" si="2"/>
        <v>300</v>
      </c>
      <c r="G83" s="744"/>
      <c r="H83" s="747"/>
    </row>
    <row r="84" spans="1:8" s="23" customFormat="1" ht="30">
      <c r="A84" s="356">
        <v>20</v>
      </c>
      <c r="B84" s="362" t="s">
        <v>131</v>
      </c>
      <c r="C84" s="358" t="s">
        <v>69</v>
      </c>
      <c r="D84" s="358">
        <v>1</v>
      </c>
      <c r="E84" s="363">
        <v>10287</v>
      </c>
      <c r="F84" s="364">
        <f t="shared" si="2"/>
        <v>10287</v>
      </c>
      <c r="G84" s="363">
        <v>566</v>
      </c>
      <c r="H84" s="365">
        <f>G84*D84</f>
        <v>566</v>
      </c>
    </row>
    <row r="85" spans="1:8" s="23" customFormat="1" ht="30">
      <c r="A85" s="356">
        <v>21</v>
      </c>
      <c r="B85" s="362" t="s">
        <v>83</v>
      </c>
      <c r="C85" s="358" t="s">
        <v>69</v>
      </c>
      <c r="D85" s="358">
        <v>1</v>
      </c>
      <c r="E85" s="363">
        <v>2525</v>
      </c>
      <c r="F85" s="364">
        <f t="shared" si="2"/>
        <v>2525</v>
      </c>
      <c r="G85" s="363">
        <v>694</v>
      </c>
      <c r="H85" s="365">
        <v>631</v>
      </c>
    </row>
    <row r="86" spans="1:8" s="23" customFormat="1" ht="15">
      <c r="A86" s="356">
        <v>22</v>
      </c>
      <c r="B86" s="362" t="s">
        <v>84</v>
      </c>
      <c r="C86" s="358" t="s">
        <v>85</v>
      </c>
      <c r="D86" s="358">
        <v>1</v>
      </c>
      <c r="E86" s="363">
        <v>882</v>
      </c>
      <c r="F86" s="364">
        <f t="shared" si="2"/>
        <v>882</v>
      </c>
      <c r="G86" s="363">
        <v>155</v>
      </c>
      <c r="H86" s="365">
        <f>G86*D86</f>
        <v>155</v>
      </c>
    </row>
    <row r="87" spans="1:8" s="23" customFormat="1" ht="15">
      <c r="A87" s="356">
        <v>23</v>
      </c>
      <c r="B87" s="362" t="s">
        <v>86</v>
      </c>
      <c r="C87" s="358" t="s">
        <v>69</v>
      </c>
      <c r="D87" s="358">
        <v>1</v>
      </c>
      <c r="E87" s="363">
        <v>7799</v>
      </c>
      <c r="F87" s="364">
        <f t="shared" si="2"/>
        <v>7799</v>
      </c>
      <c r="G87" s="363">
        <v>700</v>
      </c>
      <c r="H87" s="365">
        <f t="shared" si="3"/>
        <v>700</v>
      </c>
    </row>
    <row r="88" spans="1:8" s="23" customFormat="1" ht="15">
      <c r="A88" s="356">
        <v>24</v>
      </c>
      <c r="B88" s="374" t="s">
        <v>59</v>
      </c>
      <c r="C88" s="374"/>
      <c r="D88" s="307"/>
      <c r="E88" s="323"/>
      <c r="F88" s="323">
        <f>F89-SUM(F65:F87)</f>
        <v>16.049999999988358</v>
      </c>
      <c r="G88" s="323"/>
      <c r="H88" s="317">
        <f>H89-SUM(H65:H87)</f>
        <v>84</v>
      </c>
    </row>
    <row r="89" spans="1:8" s="23" customFormat="1" ht="15">
      <c r="A89" s="375"/>
      <c r="B89" s="376" t="s">
        <v>60</v>
      </c>
      <c r="C89" s="377"/>
      <c r="D89" s="378"/>
      <c r="E89" s="379"/>
      <c r="F89" s="380">
        <f>ROUND(SUM(F65:F87)+49,-2)</f>
        <v>185900</v>
      </c>
      <c r="G89" s="380"/>
      <c r="H89" s="381">
        <f>ROUND(SUM(H65:H87)+49,-2)</f>
        <v>12600</v>
      </c>
    </row>
    <row r="90" spans="1:8" s="23" customFormat="1" ht="15">
      <c r="A90" s="382">
        <v>25</v>
      </c>
      <c r="B90" s="710" t="s">
        <v>61</v>
      </c>
      <c r="C90" s="710"/>
      <c r="D90" s="710"/>
      <c r="E90" s="710"/>
      <c r="F90" s="308">
        <f>H89</f>
        <v>12600</v>
      </c>
      <c r="G90" s="374"/>
      <c r="H90" s="383"/>
    </row>
    <row r="91" spans="1:8" s="23" customFormat="1" ht="15">
      <c r="A91" s="382"/>
      <c r="B91" s="710" t="s">
        <v>143</v>
      </c>
      <c r="C91" s="710"/>
      <c r="D91" s="710"/>
      <c r="E91" s="710"/>
      <c r="F91" s="308">
        <f>F90*45%</f>
        <v>5670</v>
      </c>
      <c r="G91" s="374"/>
      <c r="H91" s="383"/>
    </row>
    <row r="92" spans="1:8" s="23" customFormat="1" ht="15">
      <c r="A92" s="382">
        <v>26</v>
      </c>
      <c r="B92" s="716" t="s">
        <v>145</v>
      </c>
      <c r="C92" s="717"/>
      <c r="D92" s="717"/>
      <c r="E92" s="718"/>
      <c r="F92" s="308">
        <f>18%*(F90+F91)</f>
        <v>3288.6</v>
      </c>
      <c r="G92" s="374"/>
      <c r="H92" s="383"/>
    </row>
    <row r="93" spans="1:8" s="23" customFormat="1" ht="15">
      <c r="A93" s="382">
        <v>27</v>
      </c>
      <c r="B93" s="719" t="s">
        <v>140</v>
      </c>
      <c r="C93" s="720"/>
      <c r="D93" s="720"/>
      <c r="E93" s="721"/>
      <c r="F93" s="308">
        <f>2%*F89</f>
        <v>3718</v>
      </c>
      <c r="G93" s="374"/>
      <c r="H93" s="383"/>
    </row>
    <row r="94" spans="1:8" s="23" customFormat="1" ht="15">
      <c r="A94" s="382">
        <v>28</v>
      </c>
      <c r="B94" s="719" t="s">
        <v>150</v>
      </c>
      <c r="C94" s="720"/>
      <c r="D94" s="720"/>
      <c r="E94" s="721"/>
      <c r="F94" s="308">
        <f>16.25%*(F90+F91)</f>
        <v>2968.875</v>
      </c>
      <c r="G94" s="374"/>
      <c r="H94" s="383"/>
    </row>
    <row r="95" spans="1:8" s="23" customFormat="1" ht="15">
      <c r="A95" s="382">
        <v>29</v>
      </c>
      <c r="B95" s="710" t="s">
        <v>62</v>
      </c>
      <c r="C95" s="710"/>
      <c r="D95" s="710"/>
      <c r="E95" s="710"/>
      <c r="F95" s="332">
        <f>SUM(F89:F91)*2%</f>
        <v>4083.4</v>
      </c>
      <c r="G95" s="334"/>
      <c r="H95" s="335"/>
    </row>
    <row r="96" spans="1:8" s="23" customFormat="1" ht="15">
      <c r="A96" s="382">
        <v>30</v>
      </c>
      <c r="B96" s="710" t="s">
        <v>99</v>
      </c>
      <c r="C96" s="710"/>
      <c r="D96" s="710"/>
      <c r="E96" s="710"/>
      <c r="F96" s="332">
        <f>SUM(F90:F91)*20%</f>
        <v>3654</v>
      </c>
      <c r="G96" s="312"/>
      <c r="H96" s="333"/>
    </row>
    <row r="97" spans="1:8" s="23" customFormat="1" ht="15">
      <c r="A97" s="382">
        <v>31</v>
      </c>
      <c r="B97" s="710" t="s">
        <v>63</v>
      </c>
      <c r="C97" s="710"/>
      <c r="D97" s="710"/>
      <c r="E97" s="710"/>
      <c r="F97" s="332">
        <v>0</v>
      </c>
      <c r="G97" s="312"/>
      <c r="H97" s="333"/>
    </row>
    <row r="98" spans="1:8" s="23" customFormat="1" ht="15">
      <c r="A98" s="382">
        <v>32</v>
      </c>
      <c r="B98" s="710" t="s">
        <v>64</v>
      </c>
      <c r="C98" s="710"/>
      <c r="D98" s="710"/>
      <c r="E98" s="710"/>
      <c r="F98" s="332">
        <v>1600</v>
      </c>
      <c r="G98" s="312"/>
      <c r="H98" s="333"/>
    </row>
    <row r="99" spans="1:8" s="23" customFormat="1" ht="15">
      <c r="A99" s="382">
        <v>33</v>
      </c>
      <c r="B99" s="710" t="s">
        <v>65</v>
      </c>
      <c r="C99" s="710"/>
      <c r="D99" s="710"/>
      <c r="E99" s="710"/>
      <c r="F99" s="332">
        <v>0</v>
      </c>
      <c r="G99" s="312"/>
      <c r="H99" s="333"/>
    </row>
    <row r="100" spans="1:8" s="23" customFormat="1" ht="15.75" thickBot="1">
      <c r="A100" s="730" t="s">
        <v>66</v>
      </c>
      <c r="B100" s="731"/>
      <c r="C100" s="731"/>
      <c r="D100" s="731"/>
      <c r="E100" s="731"/>
      <c r="F100" s="384">
        <f>SUM(F89:F99)</f>
        <v>223482.875</v>
      </c>
      <c r="G100" s="732"/>
      <c r="H100" s="733"/>
    </row>
    <row r="101" spans="1:8" s="23" customFormat="1" ht="15">
      <c r="A101" s="337" t="s">
        <v>100</v>
      </c>
      <c r="B101" s="338"/>
      <c r="C101" s="339"/>
      <c r="D101" s="385"/>
      <c r="E101" s="386"/>
      <c r="F101" s="387"/>
      <c r="G101" s="386"/>
      <c r="H101" s="388"/>
    </row>
    <row r="102" spans="1:8" s="23" customFormat="1" ht="15">
      <c r="A102" s="734" t="s">
        <v>87</v>
      </c>
      <c r="B102" s="735"/>
      <c r="C102" s="735"/>
      <c r="D102" s="735"/>
      <c r="E102" s="735"/>
      <c r="F102" s="735"/>
      <c r="G102" s="735"/>
      <c r="H102" s="736"/>
    </row>
    <row r="103" spans="1:8" s="23" customFormat="1" ht="15">
      <c r="A103" s="737" t="s">
        <v>88</v>
      </c>
      <c r="B103" s="738"/>
      <c r="C103" s="339"/>
      <c r="D103" s="385"/>
      <c r="E103" s="339"/>
      <c r="F103" s="339"/>
      <c r="G103" s="339"/>
      <c r="H103" s="340"/>
    </row>
    <row r="104" spans="1:8" s="23" customFormat="1" ht="15">
      <c r="A104" s="389"/>
      <c r="B104" s="390"/>
      <c r="C104" s="339"/>
      <c r="D104" s="385"/>
      <c r="E104" s="339"/>
      <c r="F104" s="339"/>
      <c r="G104" s="339"/>
      <c r="H104" s="340"/>
    </row>
    <row r="105" spans="1:8" s="23" customFormat="1" ht="15">
      <c r="A105" s="389"/>
      <c r="B105" s="390"/>
      <c r="C105" s="339"/>
      <c r="D105" s="385"/>
      <c r="E105" s="339"/>
      <c r="F105" s="339"/>
      <c r="G105" s="339"/>
      <c r="H105" s="340"/>
    </row>
    <row r="106" spans="1:8" s="23" customFormat="1" ht="15.75" thickBot="1">
      <c r="A106" s="391"/>
      <c r="B106" s="392"/>
      <c r="C106" s="345"/>
      <c r="D106" s="393"/>
      <c r="E106" s="345"/>
      <c r="F106" s="345"/>
      <c r="G106" s="345"/>
      <c r="H106" s="394"/>
    </row>
    <row r="107" spans="1:8" s="23" customFormat="1" ht="15">
      <c r="A107" s="395"/>
      <c r="B107" s="395"/>
      <c r="C107" s="349"/>
      <c r="D107" s="396"/>
      <c r="E107" s="349"/>
      <c r="F107" s="349"/>
      <c r="G107" s="349"/>
      <c r="H107" s="349"/>
    </row>
    <row r="108" spans="1:8" s="23" customFormat="1" ht="15.75" thickBot="1">
      <c r="A108" s="392"/>
      <c r="B108" s="392"/>
      <c r="C108" s="345"/>
      <c r="D108" s="393"/>
      <c r="E108" s="345"/>
      <c r="F108" s="345"/>
      <c r="G108" s="345"/>
      <c r="H108" s="345"/>
    </row>
    <row r="109" spans="1:8" s="23" customFormat="1" ht="15" thickBot="1">
      <c r="A109" s="739" t="str">
        <f>A58</f>
        <v xml:space="preserve"> CHAMUNDESHWARI  ELECTRICITY SUPPLY CORPORATION LIMITED</v>
      </c>
      <c r="B109" s="740"/>
      <c r="C109" s="740"/>
      <c r="D109" s="740"/>
      <c r="E109" s="740"/>
      <c r="F109" s="740"/>
      <c r="G109" s="740"/>
      <c r="H109" s="741"/>
    </row>
    <row r="110" spans="1:8" s="23" customFormat="1" ht="14.25">
      <c r="A110" s="724" t="str">
        <f>A59</f>
        <v xml:space="preserve"> Estimate No:                                    Date:</v>
      </c>
      <c r="B110" s="725"/>
      <c r="C110" s="725"/>
      <c r="D110" s="725"/>
      <c r="E110" s="725"/>
      <c r="F110" s="725"/>
      <c r="G110" s="725"/>
      <c r="H110" s="726"/>
    </row>
    <row r="111" spans="1:8" s="23" customFormat="1" ht="14.25">
      <c r="A111" s="670" t="str">
        <f>A3</f>
        <v xml:space="preserve">Estimate </v>
      </c>
      <c r="B111" s="671"/>
      <c r="C111" s="672" t="str">
        <f>C60</f>
        <v xml:space="preserve"> for Providing  Additional  </v>
      </c>
      <c r="D111" s="672"/>
      <c r="E111" s="672"/>
      <c r="F111" s="672"/>
      <c r="G111" s="672"/>
      <c r="H111" s="673"/>
    </row>
    <row r="112" spans="1:8" s="23" customFormat="1" ht="14.25">
      <c r="A112" s="674" t="str">
        <f>A4</f>
        <v>63KVA  DTC to the overloaded existing Office DTC (521A54) at TATA Coffee Head office Pollibetta  Village  ,coming under   O&amp;M Section Pollibetta, Virajpet Sub Division.</v>
      </c>
      <c r="B112" s="675"/>
      <c r="C112" s="675"/>
      <c r="D112" s="675"/>
      <c r="E112" s="675"/>
      <c r="F112" s="675"/>
      <c r="G112" s="675"/>
      <c r="H112" s="676"/>
    </row>
    <row r="113" spans="1:8" s="23" customFormat="1" ht="15">
      <c r="A113" s="296" t="s">
        <v>160</v>
      </c>
      <c r="B113" s="297"/>
      <c r="C113" s="298"/>
      <c r="D113" s="298"/>
      <c r="E113" s="298"/>
      <c r="F113" s="298"/>
      <c r="G113" s="727"/>
      <c r="H113" s="728"/>
    </row>
    <row r="114" spans="1:8" s="23" customFormat="1" ht="28.5">
      <c r="A114" s="299">
        <f>C114*F114*H114</f>
        <v>0.14000000000000001</v>
      </c>
      <c r="B114" s="300" t="s">
        <v>25</v>
      </c>
      <c r="C114" s="301">
        <v>3.5000000000000003E-2</v>
      </c>
      <c r="D114" s="729" t="s">
        <v>26</v>
      </c>
      <c r="E114" s="729"/>
      <c r="F114" s="301">
        <v>1</v>
      </c>
      <c r="G114" s="300" t="s">
        <v>27</v>
      </c>
      <c r="H114" s="302">
        <v>4</v>
      </c>
    </row>
    <row r="115" spans="1:8" s="23" customFormat="1" ht="14.25">
      <c r="A115" s="722" t="s">
        <v>28</v>
      </c>
      <c r="B115" s="723" t="s">
        <v>29</v>
      </c>
      <c r="C115" s="723" t="s">
        <v>30</v>
      </c>
      <c r="D115" s="723" t="s">
        <v>31</v>
      </c>
      <c r="E115" s="723" t="s">
        <v>32</v>
      </c>
      <c r="F115" s="723" t="s">
        <v>33</v>
      </c>
      <c r="G115" s="713" t="s">
        <v>34</v>
      </c>
      <c r="H115" s="714"/>
    </row>
    <row r="116" spans="1:8" s="23" customFormat="1" ht="14.25">
      <c r="A116" s="722"/>
      <c r="B116" s="723"/>
      <c r="C116" s="723"/>
      <c r="D116" s="723"/>
      <c r="E116" s="723"/>
      <c r="F116" s="723"/>
      <c r="G116" s="303" t="s">
        <v>32</v>
      </c>
      <c r="H116" s="304" t="s">
        <v>33</v>
      </c>
    </row>
    <row r="117" spans="1:8" s="23" customFormat="1" ht="15">
      <c r="A117" s="305">
        <v>1</v>
      </c>
      <c r="B117" s="312" t="s">
        <v>37</v>
      </c>
      <c r="C117" s="313" t="s">
        <v>38</v>
      </c>
      <c r="D117" s="307">
        <v>0</v>
      </c>
      <c r="E117" s="314">
        <v>6258</v>
      </c>
      <c r="F117" s="309">
        <f t="shared" ref="F117:F125" si="4">E117*D117</f>
        <v>0</v>
      </c>
      <c r="G117" s="314">
        <v>1166</v>
      </c>
      <c r="H117" s="311">
        <f t="shared" ref="H117:H120" si="5">G117*D117</f>
        <v>0</v>
      </c>
    </row>
    <row r="118" spans="1:8" s="23" customFormat="1" ht="15">
      <c r="A118" s="305">
        <v>2</v>
      </c>
      <c r="B118" s="312" t="s">
        <v>39</v>
      </c>
      <c r="C118" s="313" t="s">
        <v>38</v>
      </c>
      <c r="D118" s="307">
        <v>0</v>
      </c>
      <c r="E118" s="314">
        <v>3689</v>
      </c>
      <c r="F118" s="309">
        <f t="shared" si="4"/>
        <v>0</v>
      </c>
      <c r="G118" s="314">
        <v>1166</v>
      </c>
      <c r="H118" s="311">
        <f t="shared" si="5"/>
        <v>0</v>
      </c>
    </row>
    <row r="119" spans="1:8" s="23" customFormat="1" ht="15">
      <c r="A119" s="305">
        <v>3</v>
      </c>
      <c r="B119" s="312" t="s">
        <v>40</v>
      </c>
      <c r="C119" s="313" t="s">
        <v>38</v>
      </c>
      <c r="D119" s="307">
        <v>0</v>
      </c>
      <c r="E119" s="315">
        <v>4706</v>
      </c>
      <c r="F119" s="309">
        <f t="shared" si="4"/>
        <v>0</v>
      </c>
      <c r="G119" s="314">
        <v>932</v>
      </c>
      <c r="H119" s="311">
        <f t="shared" si="5"/>
        <v>0</v>
      </c>
    </row>
    <row r="120" spans="1:8" s="23" customFormat="1" ht="15">
      <c r="A120" s="305">
        <v>4</v>
      </c>
      <c r="B120" s="312" t="s">
        <v>129</v>
      </c>
      <c r="C120" s="313" t="s">
        <v>38</v>
      </c>
      <c r="D120" s="307">
        <v>0</v>
      </c>
      <c r="E120" s="315">
        <v>2496</v>
      </c>
      <c r="F120" s="309">
        <f t="shared" si="4"/>
        <v>0</v>
      </c>
      <c r="G120" s="314">
        <v>932</v>
      </c>
      <c r="H120" s="311">
        <f t="shared" si="5"/>
        <v>0</v>
      </c>
    </row>
    <row r="121" spans="1:8" s="23" customFormat="1" ht="15">
      <c r="A121" s="305">
        <v>5</v>
      </c>
      <c r="B121" s="312" t="s">
        <v>42</v>
      </c>
      <c r="C121" s="307" t="s">
        <v>36</v>
      </c>
      <c r="D121" s="307">
        <v>0</v>
      </c>
      <c r="E121" s="315">
        <v>258</v>
      </c>
      <c r="F121" s="308">
        <f t="shared" si="4"/>
        <v>0</v>
      </c>
      <c r="G121" s="314">
        <v>106</v>
      </c>
      <c r="H121" s="317">
        <f>G121*D121</f>
        <v>0</v>
      </c>
    </row>
    <row r="122" spans="1:8" s="23" customFormat="1" ht="15">
      <c r="A122" s="305">
        <v>6</v>
      </c>
      <c r="B122" s="312" t="s">
        <v>43</v>
      </c>
      <c r="C122" s="307" t="s">
        <v>36</v>
      </c>
      <c r="D122" s="307">
        <v>0</v>
      </c>
      <c r="E122" s="315">
        <v>272</v>
      </c>
      <c r="F122" s="308">
        <f t="shared" si="4"/>
        <v>0</v>
      </c>
      <c r="G122" s="318">
        <v>106</v>
      </c>
      <c r="H122" s="317">
        <f>G122*D122</f>
        <v>0</v>
      </c>
    </row>
    <row r="123" spans="1:8" s="23" customFormat="1" ht="15">
      <c r="A123" s="305">
        <v>7</v>
      </c>
      <c r="B123" s="312" t="s">
        <v>44</v>
      </c>
      <c r="C123" s="307" t="s">
        <v>38</v>
      </c>
      <c r="D123" s="307">
        <v>0</v>
      </c>
      <c r="E123" s="314">
        <v>16</v>
      </c>
      <c r="F123" s="309">
        <f t="shared" si="4"/>
        <v>0</v>
      </c>
      <c r="G123" s="314">
        <v>0</v>
      </c>
      <c r="H123" s="311">
        <f>G123*D123</f>
        <v>0</v>
      </c>
    </row>
    <row r="124" spans="1:8" s="23" customFormat="1" ht="15">
      <c r="A124" s="305">
        <v>8</v>
      </c>
      <c r="B124" s="312" t="s">
        <v>45</v>
      </c>
      <c r="C124" s="307" t="s">
        <v>38</v>
      </c>
      <c r="D124" s="307">
        <v>0</v>
      </c>
      <c r="E124" s="314">
        <v>48</v>
      </c>
      <c r="F124" s="309">
        <f t="shared" si="4"/>
        <v>0</v>
      </c>
      <c r="G124" s="314">
        <v>0</v>
      </c>
      <c r="H124" s="311">
        <f>G124*D124</f>
        <v>0</v>
      </c>
    </row>
    <row r="125" spans="1:8" s="23" customFormat="1" ht="15">
      <c r="A125" s="305">
        <v>9</v>
      </c>
      <c r="B125" s="312" t="s">
        <v>161</v>
      </c>
      <c r="C125" s="313" t="s">
        <v>47</v>
      </c>
      <c r="D125" s="319">
        <v>0</v>
      </c>
      <c r="E125" s="314">
        <v>21552</v>
      </c>
      <c r="F125" s="309">
        <f t="shared" si="4"/>
        <v>0</v>
      </c>
      <c r="G125" s="314">
        <v>2104</v>
      </c>
      <c r="H125" s="311">
        <f t="shared" ref="H125:H130" si="6">G125*D125</f>
        <v>0</v>
      </c>
    </row>
    <row r="126" spans="1:8" s="23" customFormat="1" ht="15">
      <c r="A126" s="305">
        <v>10</v>
      </c>
      <c r="B126" s="312" t="s">
        <v>48</v>
      </c>
      <c r="C126" s="313"/>
      <c r="D126" s="307"/>
      <c r="E126" s="314"/>
      <c r="F126" s="309">
        <f>F125*3%</f>
        <v>0</v>
      </c>
      <c r="G126" s="314"/>
      <c r="H126" s="311">
        <f t="shared" si="6"/>
        <v>0</v>
      </c>
    </row>
    <row r="127" spans="1:8" s="23" customFormat="1" ht="15">
      <c r="A127" s="305">
        <v>11</v>
      </c>
      <c r="B127" s="312" t="s">
        <v>49</v>
      </c>
      <c r="C127" s="307" t="s">
        <v>36</v>
      </c>
      <c r="D127" s="307">
        <v>0</v>
      </c>
      <c r="E127" s="315">
        <v>830</v>
      </c>
      <c r="F127" s="309">
        <f t="shared" ref="F127:F135" si="7">E127*D127</f>
        <v>0</v>
      </c>
      <c r="G127" s="314">
        <v>390</v>
      </c>
      <c r="H127" s="311">
        <f t="shared" si="6"/>
        <v>0</v>
      </c>
    </row>
    <row r="128" spans="1:8" s="23" customFormat="1" ht="15">
      <c r="A128" s="305">
        <v>12</v>
      </c>
      <c r="B128" s="312" t="s">
        <v>50</v>
      </c>
      <c r="C128" s="313" t="s">
        <v>38</v>
      </c>
      <c r="D128" s="307">
        <v>0</v>
      </c>
      <c r="E128" s="314">
        <v>165</v>
      </c>
      <c r="F128" s="309">
        <f t="shared" si="7"/>
        <v>0</v>
      </c>
      <c r="G128" s="314">
        <v>61</v>
      </c>
      <c r="H128" s="311">
        <f t="shared" si="6"/>
        <v>0</v>
      </c>
    </row>
    <row r="129" spans="1:8" s="23" customFormat="1" ht="15">
      <c r="A129" s="305">
        <v>13</v>
      </c>
      <c r="B129" s="312" t="s">
        <v>51</v>
      </c>
      <c r="C129" s="307" t="s">
        <v>52</v>
      </c>
      <c r="D129" s="307">
        <v>0</v>
      </c>
      <c r="E129" s="314">
        <v>80</v>
      </c>
      <c r="F129" s="309">
        <f t="shared" si="7"/>
        <v>0</v>
      </c>
      <c r="G129" s="314">
        <v>663</v>
      </c>
      <c r="H129" s="311">
        <f t="shared" si="6"/>
        <v>0</v>
      </c>
    </row>
    <row r="130" spans="1:8" s="23" customFormat="1" ht="15">
      <c r="A130" s="305">
        <v>14</v>
      </c>
      <c r="B130" s="312" t="s">
        <v>55</v>
      </c>
      <c r="C130" s="313" t="s">
        <v>47</v>
      </c>
      <c r="D130" s="307">
        <v>0</v>
      </c>
      <c r="E130" s="314">
        <v>0</v>
      </c>
      <c r="F130" s="309">
        <f t="shared" si="7"/>
        <v>0</v>
      </c>
      <c r="G130" s="314">
        <v>3375</v>
      </c>
      <c r="H130" s="311">
        <f t="shared" si="6"/>
        <v>0</v>
      </c>
    </row>
    <row r="131" spans="1:8" s="23" customFormat="1" ht="15">
      <c r="A131" s="305">
        <v>15</v>
      </c>
      <c r="B131" s="33" t="s">
        <v>232</v>
      </c>
      <c r="C131" s="321" t="s">
        <v>47</v>
      </c>
      <c r="D131" s="322">
        <v>0</v>
      </c>
      <c r="E131" s="314">
        <v>0</v>
      </c>
      <c r="F131" s="309">
        <f t="shared" si="7"/>
        <v>0</v>
      </c>
      <c r="G131" s="314">
        <v>187</v>
      </c>
      <c r="H131" s="311">
        <f>G131*D131</f>
        <v>0</v>
      </c>
    </row>
    <row r="132" spans="1:8" s="23" customFormat="1" ht="15">
      <c r="A132" s="305">
        <v>16</v>
      </c>
      <c r="B132" s="312" t="s">
        <v>141</v>
      </c>
      <c r="C132" s="321" t="s">
        <v>47</v>
      </c>
      <c r="D132" s="322">
        <v>0</v>
      </c>
      <c r="E132" s="314">
        <v>0</v>
      </c>
      <c r="F132" s="309">
        <f t="shared" si="7"/>
        <v>0</v>
      </c>
      <c r="G132" s="314">
        <v>1166</v>
      </c>
      <c r="H132" s="311">
        <f>G132*D132</f>
        <v>0</v>
      </c>
    </row>
    <row r="133" spans="1:8" s="23" customFormat="1" ht="15">
      <c r="A133" s="305">
        <v>17</v>
      </c>
      <c r="B133" s="33" t="s">
        <v>57</v>
      </c>
      <c r="C133" s="321" t="s">
        <v>38</v>
      </c>
      <c r="D133" s="397">
        <f>SUM(D119:D120)</f>
        <v>0</v>
      </c>
      <c r="E133" s="314">
        <v>0</v>
      </c>
      <c r="F133" s="309">
        <f t="shared" si="7"/>
        <v>0</v>
      </c>
      <c r="G133" s="314">
        <v>69</v>
      </c>
      <c r="H133" s="311">
        <f>G133*D133</f>
        <v>0</v>
      </c>
    </row>
    <row r="134" spans="1:8" s="23" customFormat="1" ht="15">
      <c r="A134" s="305">
        <v>18</v>
      </c>
      <c r="B134" s="33" t="s">
        <v>146</v>
      </c>
      <c r="C134" s="313" t="s">
        <v>36</v>
      </c>
      <c r="D134" s="320">
        <f>SUM(D117:D118)</f>
        <v>0</v>
      </c>
      <c r="E134" s="314">
        <v>0</v>
      </c>
      <c r="F134" s="309">
        <f t="shared" si="7"/>
        <v>0</v>
      </c>
      <c r="G134" s="314">
        <v>92</v>
      </c>
      <c r="H134" s="311">
        <f>D134*G134*1.9</f>
        <v>0</v>
      </c>
    </row>
    <row r="135" spans="1:8" s="23" customFormat="1" ht="15">
      <c r="A135" s="305">
        <v>19</v>
      </c>
      <c r="B135" s="312" t="s">
        <v>58</v>
      </c>
      <c r="C135" s="313" t="s">
        <v>47</v>
      </c>
      <c r="D135" s="307">
        <v>0</v>
      </c>
      <c r="E135" s="314">
        <v>0</v>
      </c>
      <c r="F135" s="309">
        <f t="shared" si="7"/>
        <v>0</v>
      </c>
      <c r="G135" s="314">
        <v>1894</v>
      </c>
      <c r="H135" s="311">
        <f>D135*G135*1.9</f>
        <v>0</v>
      </c>
    </row>
    <row r="136" spans="1:8" s="23" customFormat="1" ht="15">
      <c r="A136" s="305">
        <v>20</v>
      </c>
      <c r="B136" s="312" t="s">
        <v>59</v>
      </c>
      <c r="C136" s="312"/>
      <c r="D136" s="313"/>
      <c r="E136" s="315"/>
      <c r="F136" s="323">
        <f>F137-SUM(F117:F135)</f>
        <v>0</v>
      </c>
      <c r="G136" s="315"/>
      <c r="H136" s="317">
        <f>H137-SUM(H117:H135)</f>
        <v>0</v>
      </c>
    </row>
    <row r="137" spans="1:8" s="23" customFormat="1" ht="15">
      <c r="A137" s="324"/>
      <c r="B137" s="325" t="s">
        <v>60</v>
      </c>
      <c r="C137" s="326"/>
      <c r="D137" s="327"/>
      <c r="E137" s="328"/>
      <c r="F137" s="329">
        <f>ROUND(SUM(F117:F135)+49,-2)</f>
        <v>0</v>
      </c>
      <c r="G137" s="329"/>
      <c r="H137" s="330">
        <f>ROUND(SUM(H117:H135)+49,-2)</f>
        <v>0</v>
      </c>
    </row>
    <row r="138" spans="1:8" s="23" customFormat="1" ht="15">
      <c r="A138" s="331">
        <v>21</v>
      </c>
      <c r="B138" s="715" t="s">
        <v>61</v>
      </c>
      <c r="C138" s="715"/>
      <c r="D138" s="715"/>
      <c r="E138" s="715"/>
      <c r="F138" s="332">
        <f>H137</f>
        <v>0</v>
      </c>
      <c r="G138" s="312"/>
      <c r="H138" s="333"/>
    </row>
    <row r="139" spans="1:8" s="23" customFormat="1" ht="15">
      <c r="A139" s="331"/>
      <c r="B139" s="715" t="s">
        <v>142</v>
      </c>
      <c r="C139" s="715"/>
      <c r="D139" s="715"/>
      <c r="E139" s="715"/>
      <c r="F139" s="332">
        <f>F138*45%</f>
        <v>0</v>
      </c>
      <c r="G139" s="312"/>
      <c r="H139" s="333"/>
    </row>
    <row r="140" spans="1:8" s="23" customFormat="1" ht="15">
      <c r="A140" s="331">
        <v>22</v>
      </c>
      <c r="B140" s="716" t="s">
        <v>145</v>
      </c>
      <c r="C140" s="717"/>
      <c r="D140" s="717"/>
      <c r="E140" s="718"/>
      <c r="F140" s="332">
        <f>18%*(F138+F139)</f>
        <v>0</v>
      </c>
      <c r="G140" s="312"/>
      <c r="H140" s="333"/>
    </row>
    <row r="141" spans="1:8" s="23" customFormat="1" ht="15">
      <c r="A141" s="331">
        <v>23</v>
      </c>
      <c r="B141" s="719" t="s">
        <v>140</v>
      </c>
      <c r="C141" s="720"/>
      <c r="D141" s="720"/>
      <c r="E141" s="721"/>
      <c r="F141" s="332">
        <f>2%*F137</f>
        <v>0</v>
      </c>
      <c r="G141" s="312"/>
      <c r="H141" s="333"/>
    </row>
    <row r="142" spans="1:8" s="23" customFormat="1" ht="15">
      <c r="A142" s="331">
        <v>24</v>
      </c>
      <c r="B142" s="719" t="s">
        <v>150</v>
      </c>
      <c r="C142" s="720"/>
      <c r="D142" s="720"/>
      <c r="E142" s="721"/>
      <c r="F142" s="332">
        <f>16.25%*(F138+F139)</f>
        <v>0</v>
      </c>
      <c r="G142" s="312"/>
      <c r="H142" s="333"/>
    </row>
    <row r="143" spans="1:8" s="23" customFormat="1" ht="15">
      <c r="A143" s="331">
        <v>25</v>
      </c>
      <c r="B143" s="710" t="s">
        <v>62</v>
      </c>
      <c r="C143" s="710"/>
      <c r="D143" s="710"/>
      <c r="E143" s="710"/>
      <c r="F143" s="332">
        <f>SUM(F137:F139)*2%</f>
        <v>0</v>
      </c>
      <c r="G143" s="334"/>
      <c r="H143" s="335"/>
    </row>
    <row r="144" spans="1:8" s="23" customFormat="1" ht="15">
      <c r="A144" s="331">
        <v>26</v>
      </c>
      <c r="B144" s="710" t="s">
        <v>99</v>
      </c>
      <c r="C144" s="710"/>
      <c r="D144" s="710"/>
      <c r="E144" s="710"/>
      <c r="F144" s="332">
        <f>SUM(F138:F139)*20%</f>
        <v>0</v>
      </c>
      <c r="G144" s="312"/>
      <c r="H144" s="333"/>
    </row>
    <row r="145" spans="1:9" s="23" customFormat="1" ht="15">
      <c r="A145" s="331">
        <v>27</v>
      </c>
      <c r="B145" s="710" t="s">
        <v>63</v>
      </c>
      <c r="C145" s="710"/>
      <c r="D145" s="710"/>
      <c r="E145" s="710"/>
      <c r="F145" s="332">
        <v>0</v>
      </c>
      <c r="G145" s="312"/>
      <c r="H145" s="333"/>
    </row>
    <row r="146" spans="1:9" s="23" customFormat="1" ht="15">
      <c r="A146" s="331">
        <v>28</v>
      </c>
      <c r="B146" s="710" t="s">
        <v>64</v>
      </c>
      <c r="C146" s="710"/>
      <c r="D146" s="710"/>
      <c r="E146" s="710"/>
      <c r="F146" s="332">
        <v>200</v>
      </c>
      <c r="G146" s="312"/>
      <c r="H146" s="333"/>
    </row>
    <row r="147" spans="1:9" s="23" customFormat="1" ht="15">
      <c r="A147" s="331">
        <v>29</v>
      </c>
      <c r="B147" s="710" t="s">
        <v>65</v>
      </c>
      <c r="C147" s="710"/>
      <c r="D147" s="710"/>
      <c r="E147" s="710"/>
      <c r="F147" s="332">
        <v>0</v>
      </c>
      <c r="G147" s="312"/>
      <c r="H147" s="333"/>
    </row>
    <row r="148" spans="1:9" s="23" customFormat="1" ht="15">
      <c r="A148" s="711" t="s">
        <v>66</v>
      </c>
      <c r="B148" s="712"/>
      <c r="C148" s="712"/>
      <c r="D148" s="712"/>
      <c r="E148" s="712"/>
      <c r="F148" s="336">
        <f>SUM(F137:F147)</f>
        <v>200</v>
      </c>
      <c r="G148" s="700"/>
      <c r="H148" s="701"/>
    </row>
    <row r="149" spans="1:9" s="23" customFormat="1" ht="15">
      <c r="A149" s="337" t="s">
        <v>100</v>
      </c>
      <c r="B149" s="338"/>
      <c r="C149" s="339"/>
      <c r="D149" s="298"/>
      <c r="E149" s="339"/>
      <c r="F149" s="339"/>
      <c r="G149" s="339"/>
      <c r="H149" s="340"/>
    </row>
    <row r="150" spans="1:9" s="23" customFormat="1" ht="15">
      <c r="A150" s="702" t="s">
        <v>67</v>
      </c>
      <c r="B150" s="703"/>
      <c r="C150" s="703"/>
      <c r="D150" s="703"/>
      <c r="E150" s="703"/>
      <c r="F150" s="703"/>
      <c r="G150" s="703"/>
      <c r="H150" s="704"/>
    </row>
    <row r="151" spans="1:9" s="23" customFormat="1" ht="15">
      <c r="A151" s="341"/>
      <c r="B151" s="339"/>
      <c r="C151" s="339"/>
      <c r="D151" s="298"/>
      <c r="E151" s="339"/>
      <c r="F151" s="705"/>
      <c r="G151" s="705"/>
      <c r="H151" s="706"/>
    </row>
    <row r="152" spans="1:9" s="23" customFormat="1" ht="15">
      <c r="A152" s="341"/>
      <c r="B152" s="339"/>
      <c r="C152" s="339"/>
      <c r="D152" s="298"/>
      <c r="E152" s="339"/>
      <c r="F152" s="705"/>
      <c r="G152" s="705"/>
      <c r="H152" s="706"/>
    </row>
    <row r="153" spans="1:9" s="23" customFormat="1" ht="15">
      <c r="A153" s="389"/>
      <c r="B153" s="390"/>
      <c r="C153" s="339"/>
      <c r="D153" s="385"/>
      <c r="E153" s="339"/>
      <c r="F153" s="339"/>
      <c r="G153" s="339"/>
      <c r="H153" s="340"/>
    </row>
    <row r="154" spans="1:9" s="23" customFormat="1" ht="15">
      <c r="A154" s="389"/>
      <c r="B154" s="390"/>
      <c r="C154" s="339"/>
      <c r="D154" s="385"/>
      <c r="E154" s="339"/>
      <c r="F154" s="339"/>
      <c r="G154" s="339"/>
      <c r="H154" s="340"/>
    </row>
    <row r="155" spans="1:9" s="23" customFormat="1" ht="15">
      <c r="A155" s="389"/>
      <c r="B155" s="390"/>
      <c r="C155" s="339"/>
      <c r="D155" s="385"/>
      <c r="E155" s="339"/>
      <c r="F155" s="339"/>
      <c r="G155" s="339"/>
      <c r="H155" s="340"/>
    </row>
    <row r="156" spans="1:9" s="23" customFormat="1" ht="15.75">
      <c r="A156" s="389"/>
      <c r="B156" s="390"/>
      <c r="C156" s="339"/>
      <c r="D156" s="385"/>
      <c r="E156" s="339"/>
      <c r="F156" s="339"/>
      <c r="G156" s="339"/>
      <c r="H156" s="340"/>
      <c r="I156" s="48"/>
    </row>
    <row r="157" spans="1:9" s="23" customFormat="1" ht="15">
      <c r="A157" s="389"/>
      <c r="B157" s="390"/>
      <c r="C157" s="339"/>
      <c r="D157" s="385"/>
      <c r="E157" s="339"/>
      <c r="F157" s="339"/>
      <c r="G157" s="339"/>
      <c r="H157" s="340"/>
    </row>
    <row r="158" spans="1:9" s="23" customFormat="1" ht="15">
      <c r="A158" s="389"/>
      <c r="B158" s="390"/>
      <c r="C158" s="339"/>
      <c r="D158" s="385"/>
      <c r="E158" s="339"/>
      <c r="F158" s="339"/>
      <c r="G158" s="339"/>
      <c r="H158" s="340"/>
    </row>
    <row r="159" spans="1:9" s="23" customFormat="1" ht="15">
      <c r="A159" s="389"/>
      <c r="B159" s="390"/>
      <c r="C159" s="339"/>
      <c r="D159" s="385"/>
      <c r="E159" s="339"/>
      <c r="F159" s="339"/>
      <c r="G159" s="339"/>
      <c r="H159" s="340"/>
    </row>
    <row r="160" spans="1:9" s="23" customFormat="1" ht="15">
      <c r="A160" s="389"/>
      <c r="B160" s="390"/>
      <c r="C160" s="339"/>
      <c r="D160" s="385"/>
      <c r="E160" s="339"/>
      <c r="F160" s="339"/>
      <c r="G160" s="339"/>
      <c r="H160" s="340"/>
    </row>
    <row r="161" spans="1:8" s="23" customFormat="1" ht="15">
      <c r="A161" s="389"/>
      <c r="B161" s="390"/>
      <c r="C161" s="339"/>
      <c r="D161" s="385"/>
      <c r="E161" s="339"/>
      <c r="F161" s="339"/>
      <c r="G161" s="339"/>
      <c r="H161" s="340"/>
    </row>
    <row r="162" spans="1:8" s="23" customFormat="1" ht="15">
      <c r="A162" s="389"/>
      <c r="B162" s="390"/>
      <c r="C162" s="339"/>
      <c r="D162" s="385"/>
      <c r="E162" s="339"/>
      <c r="F162" s="339"/>
      <c r="G162" s="339"/>
      <c r="H162" s="340"/>
    </row>
    <row r="163" spans="1:8" s="23" customFormat="1" ht="15">
      <c r="A163" s="389"/>
      <c r="B163" s="390"/>
      <c r="C163" s="339"/>
      <c r="D163" s="385"/>
      <c r="E163" s="339"/>
      <c r="F163" s="339"/>
      <c r="G163" s="339"/>
      <c r="H163" s="340"/>
    </row>
    <row r="164" spans="1:8" s="23" customFormat="1" ht="15">
      <c r="A164" s="389"/>
      <c r="B164" s="390"/>
      <c r="C164" s="339"/>
      <c r="D164" s="385"/>
      <c r="E164" s="339"/>
      <c r="F164" s="339"/>
      <c r="G164" s="339"/>
      <c r="H164" s="340"/>
    </row>
    <row r="165" spans="1:8" s="23" customFormat="1" ht="15">
      <c r="A165" s="389"/>
      <c r="B165" s="390"/>
      <c r="C165" s="339"/>
      <c r="D165" s="385"/>
      <c r="E165" s="339"/>
      <c r="F165" s="339"/>
      <c r="G165" s="339"/>
      <c r="H165" s="340"/>
    </row>
    <row r="166" spans="1:8" s="23" customFormat="1" ht="15.75" thickBot="1">
      <c r="A166" s="391"/>
      <c r="B166" s="392"/>
      <c r="C166" s="345"/>
      <c r="D166" s="393"/>
      <c r="E166" s="345"/>
      <c r="F166" s="345"/>
      <c r="G166" s="345"/>
      <c r="H166" s="394"/>
    </row>
    <row r="167" spans="1:8" s="23" customFormat="1" ht="15">
      <c r="A167" s="389"/>
      <c r="B167" s="390"/>
      <c r="C167" s="339"/>
      <c r="D167" s="385"/>
      <c r="E167" s="339"/>
      <c r="F167" s="339"/>
      <c r="G167" s="339"/>
      <c r="H167" s="398"/>
    </row>
    <row r="168" spans="1:8" s="23" customFormat="1" ht="15.75" thickBot="1">
      <c r="A168" s="389"/>
      <c r="B168" s="390"/>
      <c r="C168" s="339"/>
      <c r="D168" s="385"/>
      <c r="E168" s="339"/>
      <c r="F168" s="339"/>
      <c r="G168" s="339"/>
      <c r="H168" s="340"/>
    </row>
    <row r="169" spans="1:8" s="23" customFormat="1" ht="15">
      <c r="A169" s="707">
        <v>0</v>
      </c>
      <c r="B169" s="708"/>
      <c r="C169" s="708"/>
      <c r="D169" s="708"/>
      <c r="E169" s="708"/>
      <c r="F169" s="708"/>
      <c r="G169" s="708"/>
      <c r="H169" s="709"/>
    </row>
    <row r="170" spans="1:8" s="23" customFormat="1" ht="15">
      <c r="A170" s="296" t="str">
        <f>A5</f>
        <v>Part : A -Extension of HT line</v>
      </c>
      <c r="B170" s="297"/>
      <c r="C170" s="297"/>
      <c r="D170" s="690">
        <f>F44</f>
        <v>201301.75</v>
      </c>
      <c r="E170" s="690"/>
      <c r="F170" s="399"/>
      <c r="G170" s="399"/>
      <c r="H170" s="400"/>
    </row>
    <row r="171" spans="1:8" s="23" customFormat="1" ht="14.25">
      <c r="A171" s="401" t="str">
        <f>A62</f>
        <v>Part : B -Erection of DTC</v>
      </c>
      <c r="B171" s="399"/>
      <c r="C171" s="399"/>
      <c r="D171" s="690">
        <f>F100</f>
        <v>223482.875</v>
      </c>
      <c r="E171" s="690"/>
      <c r="F171" s="399"/>
      <c r="G171" s="399"/>
      <c r="H171" s="400"/>
    </row>
    <row r="172" spans="1:8" s="23" customFormat="1" ht="14.25">
      <c r="A172" s="401" t="str">
        <f>A113</f>
        <v>Part : C -LT Extension</v>
      </c>
      <c r="B172" s="399"/>
      <c r="C172" s="399"/>
      <c r="D172" s="402"/>
      <c r="E172" s="402">
        <f>F148</f>
        <v>200</v>
      </c>
      <c r="F172" s="399"/>
      <c r="G172" s="399"/>
      <c r="H172" s="400"/>
    </row>
    <row r="173" spans="1:8" s="23" customFormat="1" ht="15">
      <c r="A173" s="403"/>
      <c r="B173" s="404" t="s">
        <v>0</v>
      </c>
      <c r="C173" s="404"/>
      <c r="D173" s="691">
        <f>E172+D171+D170</f>
        <v>424984.625</v>
      </c>
      <c r="E173" s="692"/>
      <c r="F173" s="404" t="s">
        <v>90</v>
      </c>
      <c r="G173" s="405">
        <f>D173</f>
        <v>424984.625</v>
      </c>
      <c r="H173" s="406" t="s">
        <v>91</v>
      </c>
    </row>
    <row r="174" spans="1:8" s="23" customFormat="1" ht="15.75" thickBot="1">
      <c r="A174" s="693" t="s">
        <v>233</v>
      </c>
      <c r="B174" s="694"/>
      <c r="C174" s="694"/>
      <c r="D174" s="694"/>
      <c r="E174" s="694"/>
      <c r="F174" s="694"/>
      <c r="G174" s="694"/>
      <c r="H174" s="695"/>
    </row>
    <row r="175" spans="1:8" s="23" customFormat="1" ht="15">
      <c r="A175" s="407" t="s">
        <v>234</v>
      </c>
      <c r="B175" s="408"/>
      <c r="C175" s="349"/>
      <c r="D175" s="350"/>
      <c r="E175" s="409"/>
      <c r="F175" s="410"/>
      <c r="G175" s="349"/>
      <c r="H175" s="411"/>
    </row>
    <row r="176" spans="1:8" s="23" customFormat="1" ht="14.25">
      <c r="A176" s="696" t="s">
        <v>93</v>
      </c>
      <c r="B176" s="697"/>
      <c r="C176" s="412">
        <f>G173</f>
        <v>424984.625</v>
      </c>
      <c r="D176" s="338" t="s">
        <v>94</v>
      </c>
      <c r="E176" s="698" t="s">
        <v>164</v>
      </c>
      <c r="F176" s="698"/>
      <c r="G176" s="698" t="str">
        <f>C3</f>
        <v xml:space="preserve"> for Providing  Additional  </v>
      </c>
      <c r="H176" s="699"/>
    </row>
    <row r="177" spans="1:8" s="189" customFormat="1" ht="14.25">
      <c r="A177" s="685" t="str">
        <f>A4</f>
        <v>63KVA  DTC to the overloaded existing Office DTC (521A54) at TATA Coffee Head office Pollibetta  Village  ,coming under   O&amp;M Section Pollibetta, Virajpet Sub Division.</v>
      </c>
      <c r="B177" s="686"/>
      <c r="C177" s="686"/>
      <c r="D177" s="686"/>
      <c r="E177" s="686"/>
      <c r="F177" s="686"/>
      <c r="G177" s="686"/>
      <c r="H177" s="687"/>
    </row>
    <row r="178" spans="1:8" s="23" customFormat="1" ht="14.25">
      <c r="A178" s="680" t="s">
        <v>95</v>
      </c>
      <c r="B178" s="681"/>
      <c r="C178" s="681"/>
      <c r="D178" s="681"/>
      <c r="E178" s="681"/>
      <c r="F178" s="681"/>
      <c r="G178" s="681"/>
      <c r="H178" s="682"/>
    </row>
    <row r="179" spans="1:8" s="23" customFormat="1" ht="14.25">
      <c r="A179" s="680" t="s">
        <v>235</v>
      </c>
      <c r="B179" s="681"/>
      <c r="C179" s="681"/>
      <c r="D179" s="681"/>
      <c r="E179" s="681"/>
      <c r="F179" s="681"/>
      <c r="G179" s="681"/>
      <c r="H179" s="682"/>
    </row>
    <row r="180" spans="1:8" s="23" customFormat="1" ht="14.25">
      <c r="A180" s="680" t="s">
        <v>236</v>
      </c>
      <c r="B180" s="688"/>
      <c r="C180" s="688"/>
      <c r="D180" s="688"/>
      <c r="E180" s="688"/>
      <c r="F180" s="688"/>
      <c r="G180" s="688"/>
      <c r="H180" s="689"/>
    </row>
    <row r="181" spans="1:8" s="23" customFormat="1" ht="14.25">
      <c r="A181" s="680" t="s">
        <v>170</v>
      </c>
      <c r="B181" s="688"/>
      <c r="C181" s="688"/>
      <c r="D181" s="688"/>
      <c r="E181" s="688"/>
      <c r="F181" s="688"/>
      <c r="G181" s="688"/>
      <c r="H181" s="689"/>
    </row>
    <row r="182" spans="1:8" s="23" customFormat="1" ht="14.25">
      <c r="A182" s="680" t="s">
        <v>96</v>
      </c>
      <c r="B182" s="681"/>
      <c r="C182" s="681"/>
      <c r="D182" s="681"/>
      <c r="E182" s="681"/>
      <c r="F182" s="681"/>
      <c r="G182" s="681"/>
      <c r="H182" s="682"/>
    </row>
    <row r="183" spans="1:8" s="23" customFormat="1" ht="14.25">
      <c r="A183" s="680" t="s">
        <v>152</v>
      </c>
      <c r="B183" s="681"/>
      <c r="C183" s="681"/>
      <c r="D183" s="681"/>
      <c r="E183" s="681"/>
      <c r="F183" s="681"/>
      <c r="G183" s="681"/>
      <c r="H183" s="682"/>
    </row>
    <row r="184" spans="1:8" s="23" customFormat="1" ht="14.25">
      <c r="A184" s="677" t="s">
        <v>237</v>
      </c>
      <c r="B184" s="678"/>
      <c r="C184" s="678"/>
      <c r="D184" s="678"/>
      <c r="E184" s="678"/>
      <c r="F184" s="678"/>
      <c r="G184" s="678"/>
      <c r="H184" s="679"/>
    </row>
    <row r="185" spans="1:8" s="23" customFormat="1" ht="14.25">
      <c r="A185" s="680" t="s">
        <v>162</v>
      </c>
      <c r="B185" s="681"/>
      <c r="C185" s="681"/>
      <c r="D185" s="681"/>
      <c r="E185" s="681"/>
      <c r="F185" s="681"/>
      <c r="G185" s="681"/>
      <c r="H185" s="682"/>
    </row>
    <row r="186" spans="1:8" s="23" customFormat="1" ht="14.25">
      <c r="A186" s="680" t="s">
        <v>97</v>
      </c>
      <c r="B186" s="681"/>
      <c r="C186" s="681"/>
      <c r="D186" s="681"/>
      <c r="E186" s="681"/>
      <c r="F186" s="681"/>
      <c r="G186" s="681"/>
      <c r="H186" s="682"/>
    </row>
    <row r="187" spans="1:8" s="23" customFormat="1" ht="15">
      <c r="A187" s="337" t="s">
        <v>100</v>
      </c>
      <c r="B187" s="338"/>
      <c r="C187" s="339"/>
      <c r="D187" s="298"/>
      <c r="E187" s="386"/>
      <c r="F187" s="413"/>
      <c r="G187" s="683"/>
      <c r="H187" s="684"/>
    </row>
    <row r="188" spans="1:8" s="23" customFormat="1" ht="14.25">
      <c r="A188" s="677" t="s">
        <v>98</v>
      </c>
      <c r="B188" s="678"/>
      <c r="C188" s="678"/>
      <c r="D188" s="678"/>
      <c r="E188" s="678"/>
      <c r="F188" s="678"/>
      <c r="G188" s="678"/>
      <c r="H188" s="679"/>
    </row>
    <row r="189" spans="1:8" s="23" customFormat="1" ht="14.25">
      <c r="A189" s="401"/>
      <c r="B189" s="399"/>
      <c r="C189" s="338"/>
      <c r="D189" s="342"/>
      <c r="E189" s="338"/>
      <c r="F189" s="338"/>
      <c r="G189" s="338"/>
      <c r="H189" s="414"/>
    </row>
    <row r="190" spans="1:8" s="23" customFormat="1" ht="14.25">
      <c r="A190" s="337"/>
      <c r="B190" s="338"/>
      <c r="C190" s="338"/>
      <c r="D190" s="342"/>
      <c r="E190" s="338"/>
      <c r="F190" s="338"/>
      <c r="G190" s="342"/>
      <c r="H190" s="414"/>
    </row>
    <row r="191" spans="1:8" s="23" customFormat="1" ht="14.25">
      <c r="A191" s="337"/>
      <c r="B191" s="338"/>
      <c r="C191" s="338"/>
      <c r="D191" s="342"/>
      <c r="E191" s="338"/>
      <c r="F191" s="338"/>
      <c r="G191" s="342"/>
      <c r="H191" s="414"/>
    </row>
    <row r="192" spans="1:8" s="23" customFormat="1" ht="14.25">
      <c r="A192" s="337"/>
      <c r="B192" s="338"/>
      <c r="C192" s="338"/>
      <c r="D192" s="342"/>
      <c r="E192" s="338"/>
      <c r="F192" s="338"/>
      <c r="G192" s="342"/>
      <c r="H192" s="414"/>
    </row>
    <row r="193" spans="1:8" s="23" customFormat="1" ht="14.25">
      <c r="A193" s="677"/>
      <c r="B193" s="678"/>
      <c r="C193" s="678"/>
      <c r="D193" s="678"/>
      <c r="E193" s="678"/>
      <c r="F193" s="678"/>
      <c r="G193" s="678"/>
      <c r="H193" s="679"/>
    </row>
    <row r="194" spans="1:8" s="23" customFormat="1" ht="14.25">
      <c r="A194" s="415"/>
      <c r="B194" s="416"/>
      <c r="C194" s="416"/>
      <c r="D194" s="416"/>
      <c r="E194" s="416"/>
      <c r="F194" s="416"/>
      <c r="G194" s="416"/>
      <c r="H194" s="417"/>
    </row>
    <row r="195" spans="1:8" s="23" customFormat="1" ht="15.75">
      <c r="A195" s="260"/>
      <c r="B195" s="261"/>
      <c r="C195" s="261"/>
      <c r="D195" s="261"/>
      <c r="E195" s="261"/>
      <c r="F195" s="261"/>
      <c r="G195" s="261"/>
      <c r="H195" s="262"/>
    </row>
    <row r="196" spans="1:8" s="23" customFormat="1" ht="15.75">
      <c r="A196" s="260"/>
      <c r="B196" s="261"/>
      <c r="C196" s="261"/>
      <c r="D196" s="261"/>
      <c r="E196" s="261"/>
      <c r="F196" s="261"/>
      <c r="G196" s="261"/>
      <c r="H196" s="262"/>
    </row>
    <row r="197" spans="1:8" s="23" customFormat="1" ht="15.75">
      <c r="A197" s="260"/>
      <c r="B197" s="261"/>
      <c r="C197" s="261"/>
      <c r="D197" s="261"/>
      <c r="E197" s="261"/>
      <c r="F197" s="261"/>
      <c r="G197" s="261"/>
      <c r="H197" s="262"/>
    </row>
    <row r="198" spans="1:8" s="23" customFormat="1" ht="15.75">
      <c r="A198" s="260"/>
      <c r="B198" s="261"/>
      <c r="C198" s="261"/>
      <c r="D198" s="261"/>
      <c r="E198" s="261"/>
      <c r="F198" s="261"/>
      <c r="G198" s="261"/>
      <c r="H198" s="262"/>
    </row>
    <row r="199" spans="1:8" s="23" customFormat="1" ht="15.75">
      <c r="A199" s="260"/>
      <c r="B199" s="261"/>
      <c r="C199" s="261"/>
      <c r="D199" s="261"/>
      <c r="E199" s="261"/>
      <c r="F199" s="261"/>
      <c r="G199" s="261"/>
      <c r="H199" s="262"/>
    </row>
    <row r="200" spans="1:8" s="23" customFormat="1" ht="15.75">
      <c r="A200" s="106"/>
      <c r="B200" s="107"/>
      <c r="C200" s="46"/>
      <c r="D200" s="258"/>
      <c r="E200" s="46"/>
      <c r="F200" s="46"/>
      <c r="G200" s="46"/>
      <c r="H200" s="79"/>
    </row>
    <row r="201" spans="1:8" s="23" customFormat="1" ht="15.75">
      <c r="A201" s="45"/>
      <c r="B201" s="46"/>
      <c r="C201" s="46"/>
      <c r="D201" s="258"/>
      <c r="E201" s="46"/>
      <c r="F201" s="46"/>
      <c r="G201" s="258"/>
      <c r="H201" s="79"/>
    </row>
    <row r="202" spans="1:8" s="23" customFormat="1" ht="15.75">
      <c r="A202" s="45"/>
      <c r="B202" s="46"/>
      <c r="C202" s="46"/>
      <c r="D202" s="258"/>
      <c r="E202" s="46"/>
      <c r="F202" s="46"/>
      <c r="G202" s="258"/>
      <c r="H202" s="79"/>
    </row>
    <row r="203" spans="1:8" s="23" customFormat="1" ht="15.75">
      <c r="A203" s="45"/>
      <c r="B203" s="46"/>
      <c r="C203" s="46"/>
      <c r="D203" s="258"/>
      <c r="E203" s="46"/>
      <c r="F203" s="46"/>
      <c r="G203" s="258"/>
      <c r="H203" s="79"/>
    </row>
    <row r="204" spans="1:8" s="23" customFormat="1" ht="15.75">
      <c r="A204" s="45"/>
      <c r="B204" s="46"/>
      <c r="C204" s="46"/>
      <c r="D204" s="258"/>
      <c r="E204" s="46"/>
      <c r="F204" s="46"/>
      <c r="G204" s="258"/>
      <c r="H204" s="79"/>
    </row>
    <row r="205" spans="1:8" s="23" customFormat="1" ht="16.5" thickBot="1">
      <c r="A205" s="183"/>
      <c r="B205" s="184"/>
      <c r="C205" s="184"/>
      <c r="D205" s="170"/>
      <c r="E205" s="184"/>
      <c r="F205" s="184"/>
      <c r="G205" s="170"/>
      <c r="H205" s="185"/>
    </row>
    <row r="206" spans="1:8" s="23" customFormat="1" ht="15.75">
      <c r="A206" s="45"/>
      <c r="B206" s="46"/>
      <c r="C206" s="46"/>
      <c r="D206" s="258"/>
      <c r="E206" s="46"/>
      <c r="F206" s="46"/>
      <c r="G206" s="258"/>
      <c r="H206" s="79"/>
    </row>
    <row r="207" spans="1:8" s="23" customFormat="1" ht="15.75">
      <c r="A207" s="45"/>
      <c r="B207" s="46"/>
      <c r="C207" s="46"/>
      <c r="D207" s="258"/>
      <c r="E207" s="46"/>
      <c r="F207" s="46"/>
      <c r="G207" s="258"/>
      <c r="H207" s="79"/>
    </row>
    <row r="208" spans="1:8" s="23" customFormat="1" ht="15.75">
      <c r="A208" s="45"/>
      <c r="B208" s="46"/>
      <c r="C208" s="46"/>
      <c r="D208" s="258"/>
      <c r="E208" s="46"/>
      <c r="F208" s="46"/>
      <c r="G208" s="258"/>
      <c r="H208" s="79"/>
    </row>
    <row r="209" spans="1:8" s="23" customFormat="1" ht="15.75">
      <c r="A209" s="45"/>
      <c r="B209" s="46"/>
      <c r="C209" s="46"/>
      <c r="D209" s="258"/>
      <c r="E209" s="46"/>
      <c r="F209" s="46"/>
      <c r="G209" s="258"/>
      <c r="H209" s="79"/>
    </row>
    <row r="210" spans="1:8" s="23" customFormat="1" ht="15.75">
      <c r="A210" s="45"/>
      <c r="B210" s="46"/>
      <c r="C210" s="46"/>
      <c r="D210" s="258"/>
      <c r="E210" s="46"/>
      <c r="F210" s="46"/>
      <c r="G210" s="258"/>
      <c r="H210" s="79"/>
    </row>
    <row r="211" spans="1:8" s="23" customFormat="1" ht="15.75">
      <c r="A211" s="45"/>
      <c r="B211" s="46"/>
      <c r="C211" s="46"/>
      <c r="D211" s="258"/>
      <c r="E211" s="46"/>
      <c r="F211" s="46"/>
      <c r="G211" s="258"/>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46:H46"/>
    <mergeCell ref="F47:H47"/>
    <mergeCell ref="F48:H48"/>
    <mergeCell ref="A58:H58"/>
    <mergeCell ref="B38:E38"/>
    <mergeCell ref="B39:E39"/>
    <mergeCell ref="B40:E40"/>
    <mergeCell ref="B41:E41"/>
    <mergeCell ref="B42:E42"/>
    <mergeCell ref="B43:E43"/>
    <mergeCell ref="A59:H59"/>
    <mergeCell ref="A60:B60"/>
    <mergeCell ref="C60:H60"/>
    <mergeCell ref="A61:H61"/>
    <mergeCell ref="A63:A64"/>
    <mergeCell ref="B63:B64"/>
    <mergeCell ref="C63:C64"/>
    <mergeCell ref="D63:D64"/>
    <mergeCell ref="E63:E64"/>
    <mergeCell ref="F63:F64"/>
    <mergeCell ref="B93:E93"/>
    <mergeCell ref="B94:E94"/>
    <mergeCell ref="B95:E95"/>
    <mergeCell ref="B96:E96"/>
    <mergeCell ref="B97:E97"/>
    <mergeCell ref="B98:E98"/>
    <mergeCell ref="G63:H63"/>
    <mergeCell ref="G79:G83"/>
    <mergeCell ref="H79:H83"/>
    <mergeCell ref="B90:E90"/>
    <mergeCell ref="B91:E91"/>
    <mergeCell ref="B92:E92"/>
    <mergeCell ref="A110:H110"/>
    <mergeCell ref="A111:B111"/>
    <mergeCell ref="C111:H111"/>
    <mergeCell ref="A112:H112"/>
    <mergeCell ref="G113:H113"/>
    <mergeCell ref="D114:E114"/>
    <mergeCell ref="B99:E99"/>
    <mergeCell ref="A100:E100"/>
    <mergeCell ref="G100:H100"/>
    <mergeCell ref="A102:H102"/>
    <mergeCell ref="A103:B103"/>
    <mergeCell ref="A109:H109"/>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D171:E171"/>
    <mergeCell ref="D173:E173"/>
    <mergeCell ref="A174:H174"/>
    <mergeCell ref="A176:B176"/>
    <mergeCell ref="E176:F176"/>
    <mergeCell ref="G176:H176"/>
    <mergeCell ref="G148:H148"/>
    <mergeCell ref="A150:H150"/>
    <mergeCell ref="F151:H151"/>
    <mergeCell ref="F152:H152"/>
    <mergeCell ref="A169:H169"/>
    <mergeCell ref="D170:E170"/>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13.xml><?xml version="1.0" encoding="utf-8"?>
<worksheet xmlns="http://schemas.openxmlformats.org/spreadsheetml/2006/main" xmlns:r="http://schemas.openxmlformats.org/officeDocument/2006/relationships">
  <dimension ref="A1:GI339"/>
  <sheetViews>
    <sheetView topLeftCell="A188" workbookViewId="0">
      <selection activeCell="A169" sqref="A169:H205"/>
    </sheetView>
  </sheetViews>
  <sheetFormatPr defaultColWidth="9.140625" defaultRowHeight="12.75"/>
  <cols>
    <col min="1" max="1" width="4.85546875" style="22" customWidth="1"/>
    <col min="2" max="2" width="42.28515625" style="22" bestFit="1" customWidth="1"/>
    <col min="3" max="3" width="8.7109375" style="22" bestFit="1" customWidth="1"/>
    <col min="4" max="4" width="6.85546875" style="23" customWidth="1"/>
    <col min="5" max="5" width="11.28515625" style="22" customWidth="1"/>
    <col min="6" max="6" width="12.140625" style="22" customWidth="1"/>
    <col min="7" max="7" width="11.28515625" style="22" customWidth="1"/>
    <col min="8" max="8" width="13.28515625" style="22"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222</v>
      </c>
      <c r="B4" s="560"/>
      <c r="C4" s="560"/>
      <c r="D4" s="560"/>
      <c r="E4" s="560"/>
      <c r="F4" s="560"/>
      <c r="G4" s="560"/>
      <c r="H4" s="561"/>
    </row>
    <row r="5" spans="1:191" s="23" customFormat="1" ht="15" customHeight="1">
      <c r="A5" s="24" t="s">
        <v>24</v>
      </c>
      <c r="B5" s="25"/>
      <c r="C5" s="273"/>
      <c r="D5" s="273"/>
      <c r="E5" s="273"/>
      <c r="F5" s="273"/>
      <c r="G5" s="581"/>
      <c r="H5" s="582"/>
    </row>
    <row r="6" spans="1:191" s="26" customFormat="1" ht="11.25" customHeight="1">
      <c r="A6" s="118">
        <f>C6*F6*H6</f>
        <v>0.52500000000000002</v>
      </c>
      <c r="B6" s="268" t="s">
        <v>25</v>
      </c>
      <c r="C6" s="156">
        <v>3.5000000000000003E-2</v>
      </c>
      <c r="D6" s="583" t="s">
        <v>26</v>
      </c>
      <c r="E6" s="583"/>
      <c r="F6" s="156">
        <v>5</v>
      </c>
      <c r="G6" s="268" t="s">
        <v>27</v>
      </c>
      <c r="H6" s="157">
        <v>3</v>
      </c>
      <c r="I6" s="121"/>
      <c r="J6" s="269"/>
      <c r="K6" s="120"/>
      <c r="L6" s="269"/>
      <c r="M6" s="120"/>
      <c r="N6" s="269"/>
      <c r="O6" s="120"/>
      <c r="P6" s="121"/>
      <c r="Q6" s="269"/>
      <c r="R6" s="120"/>
      <c r="S6" s="585"/>
      <c r="T6" s="585"/>
      <c r="U6" s="120"/>
      <c r="V6" s="269"/>
      <c r="W6" s="120"/>
      <c r="X6" s="121"/>
      <c r="Y6" s="269"/>
      <c r="Z6" s="120"/>
      <c r="AA6" s="585"/>
      <c r="AB6" s="585"/>
      <c r="AC6" s="120"/>
      <c r="AD6" s="269"/>
      <c r="AE6" s="120"/>
      <c r="AF6" s="121"/>
      <c r="AG6" s="269"/>
      <c r="AH6" s="120"/>
      <c r="AI6" s="585"/>
      <c r="AJ6" s="585"/>
      <c r="AK6" s="120"/>
      <c r="AL6" s="269"/>
      <c r="AM6" s="120"/>
      <c r="AN6" s="121"/>
      <c r="AO6" s="269"/>
      <c r="AP6" s="120"/>
      <c r="AQ6" s="585"/>
      <c r="AR6" s="585"/>
      <c r="AS6" s="120"/>
      <c r="AT6" s="269"/>
      <c r="AU6" s="120"/>
      <c r="AV6" s="121"/>
      <c r="AW6" s="269"/>
      <c r="AX6" s="120"/>
      <c r="AY6" s="585"/>
      <c r="AZ6" s="585"/>
      <c r="BA6" s="120"/>
      <c r="BB6" s="269"/>
      <c r="BC6" s="120"/>
      <c r="BD6" s="121"/>
      <c r="BE6" s="269"/>
      <c r="BF6" s="120"/>
      <c r="BG6" s="585"/>
      <c r="BH6" s="585"/>
      <c r="BI6" s="120"/>
      <c r="BJ6" s="269"/>
      <c r="BK6" s="120"/>
      <c r="BL6" s="121"/>
      <c r="BM6" s="269"/>
      <c r="BN6" s="120"/>
      <c r="BO6" s="585"/>
      <c r="BP6" s="585"/>
      <c r="BQ6" s="120"/>
      <c r="BR6" s="269"/>
      <c r="BS6" s="120"/>
      <c r="BT6" s="121"/>
      <c r="BU6" s="269"/>
      <c r="BV6" s="120"/>
      <c r="BW6" s="585"/>
      <c r="BX6" s="585"/>
      <c r="BY6" s="120"/>
      <c r="BZ6" s="269"/>
      <c r="CA6" s="120"/>
      <c r="CB6" s="121"/>
      <c r="CC6" s="269"/>
      <c r="CD6" s="120"/>
      <c r="CE6" s="585"/>
      <c r="CF6" s="585"/>
      <c r="CG6" s="120"/>
      <c r="CH6" s="269"/>
      <c r="CI6" s="120"/>
      <c r="CJ6" s="121"/>
      <c r="CK6" s="269"/>
      <c r="CL6" s="120"/>
      <c r="CM6" s="585"/>
      <c r="CN6" s="585"/>
      <c r="CO6" s="120"/>
      <c r="CP6" s="269"/>
      <c r="CQ6" s="120"/>
      <c r="CR6" s="121"/>
      <c r="CS6" s="269"/>
      <c r="CT6" s="120"/>
      <c r="CU6" s="585"/>
      <c r="CV6" s="585"/>
      <c r="CW6" s="120"/>
      <c r="CX6" s="269"/>
      <c r="CY6" s="120"/>
      <c r="CZ6" s="121"/>
      <c r="DA6" s="269"/>
      <c r="DB6" s="120"/>
      <c r="DC6" s="585"/>
      <c r="DD6" s="585"/>
      <c r="DE6" s="120"/>
      <c r="DF6" s="269"/>
      <c r="DG6" s="120"/>
      <c r="DH6" s="121"/>
      <c r="DI6" s="269"/>
      <c r="DJ6" s="120"/>
      <c r="DK6" s="585"/>
      <c r="DL6" s="585"/>
      <c r="DM6" s="120"/>
      <c r="DN6" s="269"/>
      <c r="DO6" s="120"/>
      <c r="DP6" s="121"/>
      <c r="DQ6" s="269"/>
      <c r="DR6" s="120"/>
      <c r="DS6" s="585"/>
      <c r="DT6" s="585"/>
      <c r="DU6" s="120"/>
      <c r="DV6" s="269"/>
      <c r="DW6" s="120"/>
      <c r="DX6" s="121"/>
      <c r="DY6" s="269"/>
      <c r="DZ6" s="120"/>
      <c r="EA6" s="585"/>
      <c r="EB6" s="585"/>
      <c r="EC6" s="120"/>
      <c r="ED6" s="269"/>
      <c r="EE6" s="120"/>
      <c r="EF6" s="121"/>
      <c r="EG6" s="269"/>
      <c r="EH6" s="120"/>
      <c r="EI6" s="585"/>
      <c r="EJ6" s="585"/>
      <c r="EK6" s="120"/>
      <c r="EL6" s="269"/>
      <c r="EM6" s="120"/>
      <c r="EN6" s="121"/>
      <c r="EO6" s="269"/>
      <c r="EP6" s="120"/>
      <c r="EQ6" s="585"/>
      <c r="ER6" s="585"/>
      <c r="ES6" s="120"/>
      <c r="ET6" s="269"/>
      <c r="EU6" s="120"/>
      <c r="EV6" s="121"/>
      <c r="EW6" s="269"/>
      <c r="EX6" s="120"/>
      <c r="EY6" s="585"/>
      <c r="EZ6" s="585"/>
      <c r="FA6" s="120"/>
      <c r="FB6" s="269"/>
      <c r="FC6" s="120"/>
      <c r="FD6" s="121"/>
      <c r="FE6" s="269"/>
      <c r="FF6" s="120"/>
      <c r="FG6" s="585"/>
      <c r="FH6" s="585"/>
      <c r="FI6" s="120"/>
      <c r="FJ6" s="269"/>
      <c r="FK6" s="120"/>
      <c r="FL6" s="121"/>
      <c r="FM6" s="269"/>
      <c r="FN6" s="120"/>
      <c r="FO6" s="585"/>
      <c r="FP6" s="585"/>
      <c r="FQ6" s="120"/>
      <c r="FR6" s="269"/>
      <c r="FS6" s="120"/>
      <c r="FT6" s="121"/>
      <c r="FU6" s="269"/>
      <c r="FV6" s="120"/>
      <c r="FW6" s="585"/>
      <c r="FX6" s="585"/>
      <c r="FY6" s="120"/>
      <c r="FZ6" s="269"/>
      <c r="GA6" s="120"/>
      <c r="GB6" s="121"/>
      <c r="GC6" s="269"/>
      <c r="GD6" s="120"/>
      <c r="GE6" s="585"/>
      <c r="GF6" s="585"/>
      <c r="GG6" s="120"/>
      <c r="GH6" s="269"/>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266" t="s">
        <v>32</v>
      </c>
      <c r="H8" s="267"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0</v>
      </c>
      <c r="E11" s="124">
        <v>6258</v>
      </c>
      <c r="F11" s="122">
        <f t="shared" ref="F11:F31" si="1">E11*D11</f>
        <v>0</v>
      </c>
      <c r="G11" s="124">
        <v>1166</v>
      </c>
      <c r="H11" s="160">
        <f t="shared" si="0"/>
        <v>0</v>
      </c>
    </row>
    <row r="12" spans="1:191" s="23" customFormat="1" ht="15.75">
      <c r="A12" s="159">
        <v>4</v>
      </c>
      <c r="B12" s="30" t="s">
        <v>39</v>
      </c>
      <c r="C12" s="31" t="s">
        <v>38</v>
      </c>
      <c r="D12" s="117">
        <v>4</v>
      </c>
      <c r="E12" s="124">
        <v>3689</v>
      </c>
      <c r="F12" s="122">
        <f t="shared" si="1"/>
        <v>14756</v>
      </c>
      <c r="G12" s="124">
        <v>1166</v>
      </c>
      <c r="H12" s="160">
        <f t="shared" si="0"/>
        <v>4664</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6</v>
      </c>
      <c r="E14" s="32">
        <v>444</v>
      </c>
      <c r="F14" s="28">
        <f t="shared" si="1"/>
        <v>2664</v>
      </c>
      <c r="G14" s="124">
        <v>106</v>
      </c>
      <c r="H14" s="161">
        <f t="shared" si="0"/>
        <v>636</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0</v>
      </c>
      <c r="E16" s="32">
        <v>272</v>
      </c>
      <c r="F16" s="28">
        <f t="shared" si="1"/>
        <v>0</v>
      </c>
      <c r="G16" s="135">
        <v>106</v>
      </c>
      <c r="H16" s="161">
        <f>G16*D16</f>
        <v>0</v>
      </c>
    </row>
    <row r="17" spans="1:8" s="23" customFormat="1" ht="15.75">
      <c r="A17" s="159">
        <v>9</v>
      </c>
      <c r="B17" s="30" t="s">
        <v>135</v>
      </c>
      <c r="C17" s="31" t="s">
        <v>38</v>
      </c>
      <c r="D17" s="117">
        <v>6</v>
      </c>
      <c r="E17" s="124">
        <v>164</v>
      </c>
      <c r="F17" s="122">
        <f t="shared" si="1"/>
        <v>984</v>
      </c>
      <c r="G17" s="135">
        <v>0</v>
      </c>
      <c r="H17" s="160">
        <f t="shared" si="0"/>
        <v>0</v>
      </c>
    </row>
    <row r="18" spans="1:8" s="23" customFormat="1" ht="15.75">
      <c r="A18" s="159">
        <v>10</v>
      </c>
      <c r="B18" s="30" t="s">
        <v>136</v>
      </c>
      <c r="C18" s="31" t="s">
        <v>38</v>
      </c>
      <c r="D18" s="117">
        <v>12</v>
      </c>
      <c r="E18" s="124">
        <v>180</v>
      </c>
      <c r="F18" s="122">
        <f t="shared" si="1"/>
        <v>2160</v>
      </c>
      <c r="G18" s="135">
        <v>0</v>
      </c>
      <c r="H18" s="160">
        <f t="shared" si="0"/>
        <v>0</v>
      </c>
    </row>
    <row r="19" spans="1:8" s="23" customFormat="1" ht="15.75">
      <c r="A19" s="159">
        <v>11</v>
      </c>
      <c r="B19" s="30" t="s">
        <v>44</v>
      </c>
      <c r="C19" s="117" t="s">
        <v>38</v>
      </c>
      <c r="D19" s="117">
        <v>2</v>
      </c>
      <c r="E19" s="124">
        <v>16</v>
      </c>
      <c r="F19" s="122">
        <f t="shared" si="1"/>
        <v>32</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f>A6+A6*1.5%</f>
        <v>0.53287499999999999</v>
      </c>
      <c r="E21" s="124">
        <v>36497</v>
      </c>
      <c r="F21" s="122">
        <f t="shared" si="1"/>
        <v>19448.338875000001</v>
      </c>
      <c r="G21" s="124">
        <v>2869</v>
      </c>
      <c r="H21" s="160">
        <f t="shared" si="0"/>
        <v>1528.8183750000001</v>
      </c>
    </row>
    <row r="22" spans="1:8" s="23" customFormat="1" ht="15.75">
      <c r="A22" s="159">
        <v>14</v>
      </c>
      <c r="B22" s="30" t="s">
        <v>48</v>
      </c>
      <c r="C22" s="31"/>
      <c r="D22" s="117"/>
      <c r="E22" s="124"/>
      <c r="F22" s="122">
        <f>F21*3%</f>
        <v>583.45016625000005</v>
      </c>
      <c r="G22" s="124"/>
      <c r="H22" s="160">
        <f t="shared" si="0"/>
        <v>0</v>
      </c>
    </row>
    <row r="23" spans="1:8" s="23" customFormat="1" ht="15.75">
      <c r="A23" s="159">
        <v>15</v>
      </c>
      <c r="B23" s="30" t="s">
        <v>49</v>
      </c>
      <c r="C23" s="117" t="s">
        <v>36</v>
      </c>
      <c r="D23" s="117">
        <v>2</v>
      </c>
      <c r="E23" s="32">
        <v>830</v>
      </c>
      <c r="F23" s="122">
        <f t="shared" si="1"/>
        <v>1660</v>
      </c>
      <c r="G23" s="124">
        <v>390</v>
      </c>
      <c r="H23" s="160">
        <f t="shared" si="0"/>
        <v>780</v>
      </c>
    </row>
    <row r="24" spans="1:8" s="23" customFormat="1" ht="15.75">
      <c r="A24" s="159">
        <v>16</v>
      </c>
      <c r="B24" s="30" t="s">
        <v>50</v>
      </c>
      <c r="C24" s="31" t="s">
        <v>38</v>
      </c>
      <c r="D24" s="204">
        <f>SUM(D10:D12)</f>
        <v>4</v>
      </c>
      <c r="E24" s="124">
        <v>165</v>
      </c>
      <c r="F24" s="122">
        <f t="shared" si="1"/>
        <v>660</v>
      </c>
      <c r="G24" s="124">
        <v>61</v>
      </c>
      <c r="H24" s="160">
        <f t="shared" si="0"/>
        <v>244</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0</v>
      </c>
      <c r="E26" s="124">
        <v>4868</v>
      </c>
      <c r="F26" s="122">
        <f t="shared" si="1"/>
        <v>0</v>
      </c>
      <c r="G26" s="124">
        <v>465</v>
      </c>
      <c r="H26" s="160">
        <f t="shared" si="0"/>
        <v>0</v>
      </c>
    </row>
    <row r="27" spans="1:8" s="23" customFormat="1" ht="15.75">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4</v>
      </c>
      <c r="E29" s="124">
        <v>0</v>
      </c>
      <c r="F29" s="122">
        <f t="shared" si="1"/>
        <v>0</v>
      </c>
      <c r="G29" s="124">
        <v>92</v>
      </c>
      <c r="H29" s="160">
        <f>D29*G29*1.9</f>
        <v>699.19999999999993</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47.981625000000349</v>
      </c>
    </row>
    <row r="33" spans="1:8" s="41" customFormat="1" ht="15.75">
      <c r="A33" s="162"/>
      <c r="B33" s="37" t="s">
        <v>60</v>
      </c>
      <c r="C33" s="36"/>
      <c r="D33" s="38"/>
      <c r="E33" s="39"/>
      <c r="F33" s="40">
        <f>ROUND(SUM(F9:F31)+49,-2)</f>
        <v>43000</v>
      </c>
      <c r="G33" s="40"/>
      <c r="H33" s="163">
        <f>ROUND(SUM(H9:H31)+49,-2)</f>
        <v>8600</v>
      </c>
    </row>
    <row r="34" spans="1:8" s="41" customFormat="1" ht="15.75">
      <c r="A34" s="164">
        <v>25</v>
      </c>
      <c r="B34" s="562" t="s">
        <v>61</v>
      </c>
      <c r="C34" s="562"/>
      <c r="D34" s="562"/>
      <c r="E34" s="562"/>
      <c r="F34" s="42">
        <f>H33</f>
        <v>8600</v>
      </c>
      <c r="G34" s="30"/>
      <c r="H34" s="165"/>
    </row>
    <row r="35" spans="1:8" s="41" customFormat="1" ht="15.75">
      <c r="A35" s="164"/>
      <c r="B35" s="562" t="s">
        <v>142</v>
      </c>
      <c r="C35" s="562"/>
      <c r="D35" s="562"/>
      <c r="E35" s="562"/>
      <c r="F35" s="42">
        <f>F34*45%</f>
        <v>3870</v>
      </c>
      <c r="G35" s="30"/>
      <c r="H35" s="165"/>
    </row>
    <row r="36" spans="1:8" s="41" customFormat="1" ht="15.75">
      <c r="A36" s="164">
        <v>26</v>
      </c>
      <c r="B36" s="538" t="s">
        <v>145</v>
      </c>
      <c r="C36" s="539"/>
      <c r="D36" s="539"/>
      <c r="E36" s="540"/>
      <c r="F36" s="42">
        <f>18%*(F34+F35)</f>
        <v>2244.6</v>
      </c>
      <c r="G36" s="30"/>
      <c r="H36" s="165"/>
    </row>
    <row r="37" spans="1:8" s="41" customFormat="1" ht="15.75">
      <c r="A37" s="164">
        <v>27</v>
      </c>
      <c r="B37" s="541" t="s">
        <v>140</v>
      </c>
      <c r="C37" s="542"/>
      <c r="D37" s="542"/>
      <c r="E37" s="543"/>
      <c r="F37" s="42">
        <f>2%*F33</f>
        <v>860</v>
      </c>
      <c r="G37" s="30"/>
      <c r="H37" s="165"/>
    </row>
    <row r="38" spans="1:8" s="41" customFormat="1" ht="15.75">
      <c r="A38" s="164">
        <v>28</v>
      </c>
      <c r="B38" s="541" t="s">
        <v>150</v>
      </c>
      <c r="C38" s="542"/>
      <c r="D38" s="542"/>
      <c r="E38" s="543"/>
      <c r="F38" s="42">
        <f>16.25%*(F34+F35)</f>
        <v>2026.375</v>
      </c>
      <c r="G38" s="30"/>
      <c r="H38" s="165"/>
    </row>
    <row r="39" spans="1:8" s="41" customFormat="1" ht="15.75">
      <c r="A39" s="164">
        <v>29</v>
      </c>
      <c r="B39" s="544" t="s">
        <v>62</v>
      </c>
      <c r="C39" s="544"/>
      <c r="D39" s="544"/>
      <c r="E39" s="544"/>
      <c r="F39" s="42">
        <f>SUM(F33:F35)*2%</f>
        <v>1109.4000000000001</v>
      </c>
      <c r="G39" s="43"/>
      <c r="H39" s="166"/>
    </row>
    <row r="40" spans="1:8" s="41" customFormat="1" ht="15.75">
      <c r="A40" s="164">
        <v>30</v>
      </c>
      <c r="B40" s="544" t="s">
        <v>99</v>
      </c>
      <c r="C40" s="544"/>
      <c r="D40" s="544"/>
      <c r="E40" s="544"/>
      <c r="F40" s="42">
        <f>SUM(F34:F35)*20%</f>
        <v>2494</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65204.375</v>
      </c>
      <c r="G44" s="579"/>
      <c r="H44" s="580"/>
    </row>
    <row r="45" spans="1:8" s="23" customFormat="1" ht="15.75">
      <c r="A45" s="45" t="s">
        <v>100</v>
      </c>
      <c r="B45" s="46"/>
      <c r="C45" s="47"/>
      <c r="D45" s="273"/>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273"/>
      <c r="E47" s="47"/>
      <c r="F47" s="550"/>
      <c r="G47" s="550"/>
      <c r="H47" s="551"/>
    </row>
    <row r="48" spans="1:8" s="23" customFormat="1" ht="15.75">
      <c r="A48" s="49"/>
      <c r="B48" s="47"/>
      <c r="C48" s="47"/>
      <c r="D48" s="273"/>
      <c r="E48" s="47"/>
      <c r="F48" s="550"/>
      <c r="G48" s="550"/>
      <c r="H48" s="551"/>
    </row>
    <row r="49" spans="1:8" s="23" customFormat="1" ht="15.75">
      <c r="A49" s="49"/>
      <c r="B49" s="47"/>
      <c r="C49" s="47"/>
      <c r="D49" s="273"/>
      <c r="E49" s="47"/>
      <c r="F49" s="264"/>
      <c r="G49" s="264"/>
      <c r="H49" s="265"/>
    </row>
    <row r="50" spans="1:8" s="23" customFormat="1" ht="15.75">
      <c r="A50" s="49"/>
      <c r="B50" s="47"/>
      <c r="C50" s="47"/>
      <c r="D50" s="273"/>
      <c r="E50" s="47"/>
      <c r="F50" s="264"/>
      <c r="G50" s="264"/>
      <c r="H50" s="265"/>
    </row>
    <row r="51" spans="1:8" s="23" customFormat="1" ht="15.75">
      <c r="A51" s="49"/>
      <c r="B51" s="47"/>
      <c r="C51" s="47"/>
      <c r="D51" s="273"/>
      <c r="E51" s="47"/>
      <c r="F51" s="264"/>
      <c r="G51" s="264"/>
      <c r="H51" s="265"/>
    </row>
    <row r="52" spans="1:8" s="23" customFormat="1" ht="15.75">
      <c r="A52" s="49"/>
      <c r="B52" s="47"/>
      <c r="C52" s="47"/>
      <c r="D52" s="273"/>
      <c r="E52" s="47"/>
      <c r="F52" s="264"/>
      <c r="G52" s="264"/>
      <c r="H52" s="265"/>
    </row>
    <row r="53" spans="1:8" s="23" customFormat="1" ht="15.75">
      <c r="A53" s="49"/>
      <c r="B53" s="47"/>
      <c r="C53" s="47"/>
      <c r="D53" s="273"/>
      <c r="E53" s="47"/>
      <c r="F53" s="264"/>
      <c r="G53" s="264"/>
      <c r="H53" s="265"/>
    </row>
    <row r="54" spans="1:8" s="23" customFormat="1" ht="15.75">
      <c r="A54" s="49"/>
      <c r="B54" s="47"/>
      <c r="C54" s="47"/>
      <c r="D54" s="273"/>
      <c r="E54" s="47"/>
      <c r="F54" s="264"/>
      <c r="G54" s="264"/>
      <c r="H54" s="265"/>
    </row>
    <row r="55" spans="1:8" s="23" customFormat="1" ht="16.5"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Providing  Additional  </v>
      </c>
      <c r="D60" s="557"/>
      <c r="E60" s="557"/>
      <c r="F60" s="557"/>
      <c r="G60" s="557"/>
      <c r="H60" s="558"/>
    </row>
    <row r="61" spans="1:8" s="23" customFormat="1" ht="16.5" thickBot="1">
      <c r="A61" s="559" t="str">
        <f>A4</f>
        <v>63KVA  DTC to the overloaded existing Chennangi club (521A83)DTC at chennangi  Village  ,coming under   O&amp;M Section Pollibetta,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266" t="s">
        <v>32</v>
      </c>
      <c r="H64" s="267" t="s">
        <v>33</v>
      </c>
    </row>
    <row r="65" spans="1:8" s="23" customFormat="1" ht="31.5">
      <c r="A65" s="172">
        <v>1</v>
      </c>
      <c r="B65" s="263"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263" t="s">
        <v>155</v>
      </c>
      <c r="C69" s="55" t="s">
        <v>69</v>
      </c>
      <c r="D69" s="205">
        <v>1</v>
      </c>
      <c r="E69" s="56">
        <v>120360</v>
      </c>
      <c r="F69" s="57">
        <f>D69*E69</f>
        <v>120360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263"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15.7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16.049999999988358</v>
      </c>
      <c r="G88" s="29"/>
      <c r="H88" s="161">
        <f>H89-SUM(H65:H87)</f>
        <v>84</v>
      </c>
    </row>
    <row r="89" spans="1:8" s="23" customFormat="1" ht="15.75">
      <c r="A89" s="175"/>
      <c r="B89" s="62" t="s">
        <v>60</v>
      </c>
      <c r="C89" s="63"/>
      <c r="D89" s="61"/>
      <c r="E89" s="64"/>
      <c r="F89" s="65">
        <f>ROUND(SUM(F65:F87)+49,-2)</f>
        <v>185900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3718</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4083.4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223482.875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274"/>
      <c r="B104" s="275"/>
      <c r="C104" s="47"/>
      <c r="D104" s="67"/>
      <c r="E104" s="47"/>
      <c r="F104" s="47"/>
      <c r="G104" s="47"/>
      <c r="H104" s="48"/>
    </row>
    <row r="105" spans="1:8" s="23" customFormat="1" ht="15.75">
      <c r="A105" s="274"/>
      <c r="B105" s="275"/>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5.75">
      <c r="A111" s="555" t="str">
        <f>A3</f>
        <v xml:space="preserve">Estimate </v>
      </c>
      <c r="B111" s="556"/>
      <c r="C111" s="557" t="str">
        <f>C60</f>
        <v xml:space="preserve"> for Providing  Additional  </v>
      </c>
      <c r="D111" s="557"/>
      <c r="E111" s="557"/>
      <c r="F111" s="557"/>
      <c r="G111" s="557"/>
      <c r="H111" s="558"/>
    </row>
    <row r="112" spans="1:8" s="23" customFormat="1" ht="15.75">
      <c r="A112" s="559" t="str">
        <f>A4</f>
        <v>63KVA  DTC to the overloaded existing Chennangi club (521A83)DTC at chennangi  Village  ,coming under   O&amp;M Section Pollibetta, Virajpet Sub Division.</v>
      </c>
      <c r="B112" s="560"/>
      <c r="C112" s="560"/>
      <c r="D112" s="560"/>
      <c r="E112" s="560"/>
      <c r="F112" s="560"/>
      <c r="G112" s="560"/>
      <c r="H112" s="561"/>
    </row>
    <row r="113" spans="1:8" s="23" customFormat="1" ht="15.75">
      <c r="A113" s="24" t="s">
        <v>160</v>
      </c>
      <c r="B113" s="25"/>
      <c r="C113" s="273"/>
      <c r="D113" s="273"/>
      <c r="E113" s="273"/>
      <c r="F113" s="273"/>
      <c r="G113" s="581"/>
      <c r="H113" s="582"/>
    </row>
    <row r="114" spans="1:8" s="23" customFormat="1">
      <c r="A114" s="118">
        <f>C114*F114*H114</f>
        <v>0.14000000000000001</v>
      </c>
      <c r="B114" s="268" t="s">
        <v>25</v>
      </c>
      <c r="C114" s="156">
        <v>3.5000000000000003E-2</v>
      </c>
      <c r="D114" s="583" t="s">
        <v>26</v>
      </c>
      <c r="E114" s="583"/>
      <c r="F114" s="156">
        <v>1</v>
      </c>
      <c r="G114" s="268"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266" t="s">
        <v>32</v>
      </c>
      <c r="H116" s="267" t="s">
        <v>33</v>
      </c>
    </row>
    <row r="117" spans="1:8" s="23" customFormat="1" ht="15.75">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c r="A118" s="159">
        <v>2</v>
      </c>
      <c r="B118" s="30" t="s">
        <v>39</v>
      </c>
      <c r="C118" s="31" t="s">
        <v>38</v>
      </c>
      <c r="D118" s="117">
        <v>0</v>
      </c>
      <c r="E118" s="124">
        <v>3689</v>
      </c>
      <c r="F118" s="122">
        <f t="shared" si="4"/>
        <v>0</v>
      </c>
      <c r="G118" s="124">
        <v>1166</v>
      </c>
      <c r="H118" s="160">
        <f t="shared" si="5"/>
        <v>0</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2</v>
      </c>
      <c r="E122" s="32">
        <v>272</v>
      </c>
      <c r="F122" s="28">
        <f t="shared" si="4"/>
        <v>544</v>
      </c>
      <c r="G122" s="135">
        <v>106</v>
      </c>
      <c r="H122" s="161">
        <f>G122*D122</f>
        <v>212</v>
      </c>
    </row>
    <row r="123" spans="1:8" s="23" customFormat="1" ht="15.75">
      <c r="A123" s="159">
        <v>7</v>
      </c>
      <c r="B123" s="30" t="s">
        <v>44</v>
      </c>
      <c r="C123" s="117" t="s">
        <v>38</v>
      </c>
      <c r="D123" s="117">
        <v>8</v>
      </c>
      <c r="E123" s="124">
        <v>16</v>
      </c>
      <c r="F123" s="122">
        <f t="shared" si="4"/>
        <v>128</v>
      </c>
      <c r="G123" s="124">
        <v>0</v>
      </c>
      <c r="H123" s="160">
        <f>G123*D123</f>
        <v>0</v>
      </c>
    </row>
    <row r="124" spans="1:8" s="23" customFormat="1" ht="15.75">
      <c r="A124" s="159">
        <v>8</v>
      </c>
      <c r="B124" s="30" t="s">
        <v>45</v>
      </c>
      <c r="C124" s="117" t="s">
        <v>38</v>
      </c>
      <c r="D124" s="117">
        <v>0</v>
      </c>
      <c r="E124" s="124">
        <v>48</v>
      </c>
      <c r="F124" s="122">
        <f t="shared" si="4"/>
        <v>0</v>
      </c>
      <c r="G124" s="124">
        <v>0</v>
      </c>
      <c r="H124" s="160">
        <f>G124*D124</f>
        <v>0</v>
      </c>
    </row>
    <row r="125" spans="1:8" s="23" customFormat="1" ht="15.75">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c r="A126" s="159">
        <v>10</v>
      </c>
      <c r="B126" s="30" t="s">
        <v>48</v>
      </c>
      <c r="C126" s="31"/>
      <c r="D126" s="117"/>
      <c r="E126" s="124"/>
      <c r="F126" s="122">
        <f>F125*3%</f>
        <v>91.876176000000001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0</v>
      </c>
      <c r="E134" s="124">
        <v>0</v>
      </c>
      <c r="F134" s="122">
        <f t="shared" si="7"/>
        <v>0</v>
      </c>
      <c r="G134" s="124">
        <v>92</v>
      </c>
      <c r="H134" s="160">
        <f>D134*G134*1.9</f>
        <v>0</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73.584623999999621</v>
      </c>
      <c r="G136" s="32"/>
      <c r="H136" s="161">
        <f>H137-SUM(H117:H135)</f>
        <v>89.021599999999978</v>
      </c>
    </row>
    <row r="137" spans="1:8" s="23" customFormat="1" ht="15.75">
      <c r="A137" s="162"/>
      <c r="B137" s="37" t="s">
        <v>60</v>
      </c>
      <c r="C137" s="36"/>
      <c r="D137" s="38"/>
      <c r="E137" s="39"/>
      <c r="F137" s="40">
        <f>ROUND(SUM(F117:F135)+49,-2)</f>
        <v>3900</v>
      </c>
      <c r="G137" s="40"/>
      <c r="H137" s="163">
        <f>ROUND(SUM(H117:H135)+49,-2)</f>
        <v>600</v>
      </c>
    </row>
    <row r="138" spans="1:8" s="23" customFormat="1" ht="15.75">
      <c r="A138" s="164">
        <v>21</v>
      </c>
      <c r="B138" s="562" t="s">
        <v>61</v>
      </c>
      <c r="C138" s="562"/>
      <c r="D138" s="562"/>
      <c r="E138" s="562"/>
      <c r="F138" s="42">
        <f>H137</f>
        <v>600</v>
      </c>
      <c r="G138" s="30"/>
      <c r="H138" s="165"/>
    </row>
    <row r="139" spans="1:8" s="23" customFormat="1" ht="15.75">
      <c r="A139" s="164"/>
      <c r="B139" s="562" t="s">
        <v>142</v>
      </c>
      <c r="C139" s="562"/>
      <c r="D139" s="562"/>
      <c r="E139" s="562"/>
      <c r="F139" s="42">
        <f>F138*45%</f>
        <v>270</v>
      </c>
      <c r="G139" s="30"/>
      <c r="H139" s="165"/>
    </row>
    <row r="140" spans="1:8" s="23" customFormat="1" ht="15.75">
      <c r="A140" s="164">
        <v>22</v>
      </c>
      <c r="B140" s="538" t="s">
        <v>145</v>
      </c>
      <c r="C140" s="539"/>
      <c r="D140" s="539"/>
      <c r="E140" s="540"/>
      <c r="F140" s="42">
        <f>18%*(F138+F139)</f>
        <v>156.6</v>
      </c>
      <c r="G140" s="30"/>
      <c r="H140" s="165"/>
    </row>
    <row r="141" spans="1:8" s="23" customFormat="1" ht="15.75">
      <c r="A141" s="164">
        <v>23</v>
      </c>
      <c r="B141" s="541" t="s">
        <v>140</v>
      </c>
      <c r="C141" s="542"/>
      <c r="D141" s="542"/>
      <c r="E141" s="543"/>
      <c r="F141" s="42">
        <f>2%*F137</f>
        <v>78</v>
      </c>
      <c r="G141" s="30"/>
      <c r="H141" s="165"/>
    </row>
    <row r="142" spans="1:8" s="23" customFormat="1" ht="15.75">
      <c r="A142" s="164">
        <v>24</v>
      </c>
      <c r="B142" s="541" t="s">
        <v>150</v>
      </c>
      <c r="C142" s="542"/>
      <c r="D142" s="542"/>
      <c r="E142" s="543"/>
      <c r="F142" s="42">
        <f>16.25%*(F138+F139)</f>
        <v>141.375</v>
      </c>
      <c r="G142" s="30"/>
      <c r="H142" s="165"/>
    </row>
    <row r="143" spans="1:8" s="23" customFormat="1" ht="15.75">
      <c r="A143" s="164">
        <v>25</v>
      </c>
      <c r="B143" s="544" t="s">
        <v>62</v>
      </c>
      <c r="C143" s="544"/>
      <c r="D143" s="544"/>
      <c r="E143" s="544"/>
      <c r="F143" s="42">
        <f>SUM(F137:F139)*2%</f>
        <v>95.4</v>
      </c>
      <c r="G143" s="43"/>
      <c r="H143" s="166"/>
    </row>
    <row r="144" spans="1:8" s="23" customFormat="1" ht="15.75">
      <c r="A144" s="164">
        <v>26</v>
      </c>
      <c r="B144" s="544" t="s">
        <v>99</v>
      </c>
      <c r="C144" s="544"/>
      <c r="D144" s="544"/>
      <c r="E144" s="544"/>
      <c r="F144" s="42">
        <f>SUM(F138:F139)*20%</f>
        <v>174</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5615.375</v>
      </c>
      <c r="G148" s="579"/>
      <c r="H148" s="580"/>
    </row>
    <row r="149" spans="1:8" s="23" customFormat="1" ht="15.75">
      <c r="A149" s="45" t="s">
        <v>100</v>
      </c>
      <c r="B149" s="46"/>
      <c r="C149" s="47"/>
      <c r="D149" s="273"/>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273"/>
      <c r="E151" s="47"/>
      <c r="F151" s="550"/>
      <c r="G151" s="550"/>
      <c r="H151" s="551"/>
    </row>
    <row r="152" spans="1:8" s="23" customFormat="1" ht="15.75">
      <c r="A152" s="49"/>
      <c r="B152" s="47"/>
      <c r="C152" s="47"/>
      <c r="D152" s="273"/>
      <c r="E152" s="47"/>
      <c r="F152" s="550"/>
      <c r="G152" s="550"/>
      <c r="H152" s="551"/>
    </row>
    <row r="153" spans="1:8" s="23" customFormat="1" ht="15.75">
      <c r="A153" s="274"/>
      <c r="B153" s="275"/>
      <c r="C153" s="47"/>
      <c r="D153" s="67"/>
      <c r="E153" s="47"/>
      <c r="F153" s="47"/>
      <c r="G153" s="47"/>
      <c r="H153" s="48"/>
    </row>
    <row r="154" spans="1:8" s="23" customFormat="1" ht="15.75">
      <c r="A154" s="274"/>
      <c r="B154" s="275"/>
      <c r="C154" s="47"/>
      <c r="D154" s="67"/>
      <c r="E154" s="47"/>
      <c r="F154" s="47"/>
      <c r="G154" s="47"/>
      <c r="H154" s="48"/>
    </row>
    <row r="155" spans="1:8" s="23" customFormat="1" ht="15.75">
      <c r="A155" s="274"/>
      <c r="B155" s="275"/>
      <c r="C155" s="47"/>
      <c r="D155" s="67"/>
      <c r="E155" s="47"/>
      <c r="F155" s="47"/>
      <c r="G155" s="47"/>
      <c r="H155" s="48"/>
    </row>
    <row r="156" spans="1:8" s="23" customFormat="1" ht="15.75">
      <c r="A156" s="274"/>
      <c r="B156" s="275"/>
      <c r="C156" s="47"/>
      <c r="D156" s="67"/>
      <c r="E156" s="47"/>
      <c r="F156" s="47"/>
      <c r="G156" s="47"/>
      <c r="H156" s="48"/>
    </row>
    <row r="157" spans="1:8" s="23" customFormat="1" ht="15.75">
      <c r="A157" s="274"/>
      <c r="B157" s="275"/>
      <c r="C157" s="47"/>
      <c r="D157" s="67"/>
      <c r="E157" s="47"/>
      <c r="F157" s="47"/>
      <c r="G157" s="47"/>
      <c r="H157" s="48"/>
    </row>
    <row r="158" spans="1:8" s="23" customFormat="1" ht="15.75">
      <c r="A158" s="274"/>
      <c r="B158" s="275"/>
      <c r="C158" s="47"/>
      <c r="D158" s="67"/>
      <c r="E158" s="47"/>
      <c r="F158" s="47"/>
      <c r="G158" s="47"/>
      <c r="H158" s="48"/>
    </row>
    <row r="159" spans="1:8" s="23" customFormat="1" ht="15.75">
      <c r="A159" s="274"/>
      <c r="B159" s="275"/>
      <c r="C159" s="47"/>
      <c r="D159" s="67"/>
      <c r="E159" s="47"/>
      <c r="F159" s="47"/>
      <c r="G159" s="47"/>
      <c r="H159" s="48"/>
    </row>
    <row r="160" spans="1:8" s="23" customFormat="1" ht="15.75">
      <c r="A160" s="274"/>
      <c r="B160" s="275"/>
      <c r="C160" s="47"/>
      <c r="D160" s="67"/>
      <c r="E160" s="47"/>
      <c r="F160" s="47"/>
      <c r="G160" s="47"/>
      <c r="H160" s="48"/>
    </row>
    <row r="161" spans="1:8" s="23" customFormat="1" ht="15.75">
      <c r="A161" s="274"/>
      <c r="B161" s="275"/>
      <c r="C161" s="47"/>
      <c r="D161" s="67"/>
      <c r="E161" s="47"/>
      <c r="F161" s="47"/>
      <c r="G161" s="47"/>
      <c r="H161" s="48"/>
    </row>
    <row r="162" spans="1:8" s="23" customFormat="1" ht="15.75">
      <c r="A162" s="274"/>
      <c r="B162" s="275"/>
      <c r="C162" s="47"/>
      <c r="D162" s="67"/>
      <c r="E162" s="47"/>
      <c r="F162" s="47"/>
      <c r="G162" s="47"/>
      <c r="H162" s="48"/>
    </row>
    <row r="163" spans="1:8" s="23" customFormat="1" ht="15.75">
      <c r="A163" s="274"/>
      <c r="B163" s="275"/>
      <c r="C163" s="47"/>
      <c r="D163" s="67"/>
      <c r="E163" s="47"/>
      <c r="F163" s="47"/>
      <c r="G163" s="47"/>
      <c r="H163" s="48"/>
    </row>
    <row r="164" spans="1:8" s="23" customFormat="1" ht="15.75">
      <c r="A164" s="274"/>
      <c r="B164" s="275"/>
      <c r="C164" s="47"/>
      <c r="D164" s="67"/>
      <c r="E164" s="47"/>
      <c r="F164" s="47"/>
      <c r="G164" s="47"/>
      <c r="H164" s="48"/>
    </row>
    <row r="165" spans="1:8" s="23" customFormat="1" ht="15.75">
      <c r="A165" s="274"/>
      <c r="B165" s="275"/>
      <c r="C165" s="47"/>
      <c r="D165" s="67"/>
      <c r="E165" s="47"/>
      <c r="F165" s="47"/>
      <c r="G165" s="47"/>
      <c r="H165" s="48"/>
    </row>
    <row r="166" spans="1:8" s="23" customFormat="1" ht="16.5" thickBot="1">
      <c r="A166" s="179"/>
      <c r="B166" s="180"/>
      <c r="C166" s="168"/>
      <c r="D166" s="181"/>
      <c r="E166" s="168"/>
      <c r="F166" s="168"/>
      <c r="G166" s="168"/>
      <c r="H166" s="182"/>
    </row>
    <row r="167" spans="1:8" s="23" customFormat="1" ht="15.75">
      <c r="A167" s="274"/>
      <c r="B167" s="275"/>
      <c r="C167" s="47"/>
      <c r="D167" s="67"/>
      <c r="E167" s="47"/>
      <c r="F167" s="47"/>
      <c r="G167" s="47"/>
      <c r="H167" s="48"/>
    </row>
    <row r="168" spans="1:8" s="23" customFormat="1" ht="16.5" thickBot="1">
      <c r="A168" s="274"/>
      <c r="B168" s="275"/>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65204.375</v>
      </c>
      <c r="E170" s="572"/>
      <c r="F170" s="107"/>
      <c r="G170" s="107"/>
      <c r="H170" s="112"/>
    </row>
    <row r="171" spans="1:8" s="23" customFormat="1" ht="15.75">
      <c r="A171" s="106" t="str">
        <f>A62</f>
        <v>Part : B -Erection of DTC</v>
      </c>
      <c r="B171" s="107"/>
      <c r="C171" s="107"/>
      <c r="D171" s="572">
        <f>F100</f>
        <v>223482.875</v>
      </c>
      <c r="E171" s="572"/>
      <c r="F171" s="107"/>
      <c r="G171" s="107"/>
      <c r="H171" s="112"/>
    </row>
    <row r="172" spans="1:8" s="23" customFormat="1" ht="15.75">
      <c r="A172" s="106" t="str">
        <f>A113</f>
        <v>Part : C -LT Extension</v>
      </c>
      <c r="B172" s="107"/>
      <c r="C172" s="107"/>
      <c r="D172" s="276"/>
      <c r="E172" s="276">
        <f>F148</f>
        <v>5615.375</v>
      </c>
      <c r="F172" s="107"/>
      <c r="G172" s="107"/>
      <c r="H172" s="112"/>
    </row>
    <row r="173" spans="1:8" s="23" customFormat="1" ht="15.75">
      <c r="A173" s="113"/>
      <c r="B173" s="114" t="s">
        <v>0</v>
      </c>
      <c r="C173" s="114"/>
      <c r="D173" s="545">
        <f>E172+D171+D170</f>
        <v>294302.625</v>
      </c>
      <c r="E173" s="546"/>
      <c r="F173" s="114" t="s">
        <v>90</v>
      </c>
      <c r="G173" s="115">
        <f>D173</f>
        <v>294302.625</v>
      </c>
      <c r="H173" s="116" t="s">
        <v>91</v>
      </c>
    </row>
    <row r="174" spans="1:8" s="23" customFormat="1" ht="20.25" thickBot="1">
      <c r="A174" s="599" t="s">
        <v>225</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f>G173</f>
        <v>294302.625</v>
      </c>
      <c r="D176" s="46" t="s">
        <v>94</v>
      </c>
      <c r="E176" s="570" t="s">
        <v>164</v>
      </c>
      <c r="F176" s="570"/>
      <c r="G176" s="570" t="str">
        <f>C3</f>
        <v xml:space="preserve"> for Providing  Additional  </v>
      </c>
      <c r="H176" s="571"/>
    </row>
    <row r="177" spans="1:8" s="189" customFormat="1" ht="15.75">
      <c r="A177" s="594" t="str">
        <f>A4</f>
        <v>63KVA  DTC to the overloaded existing Chennangi club (521A83)DTC at chennangi  Village  ,coming under   O&amp;M Section Pollibetta, Virajpet Sub Division.</v>
      </c>
      <c r="B177" s="595"/>
      <c r="C177" s="595"/>
      <c r="D177" s="595"/>
      <c r="E177" s="595"/>
      <c r="F177" s="595"/>
      <c r="G177" s="595"/>
      <c r="H177" s="596"/>
    </row>
    <row r="178" spans="1:8" s="23" customFormat="1" ht="15.75">
      <c r="A178" s="589" t="s">
        <v>95</v>
      </c>
      <c r="B178" s="590"/>
      <c r="C178" s="590"/>
      <c r="D178" s="590"/>
      <c r="E178" s="590"/>
      <c r="F178" s="590"/>
      <c r="G178" s="590"/>
      <c r="H178" s="591"/>
    </row>
    <row r="179" spans="1:8" s="23" customFormat="1" ht="15.75">
      <c r="A179" s="589" t="s">
        <v>224</v>
      </c>
      <c r="B179" s="590"/>
      <c r="C179" s="590"/>
      <c r="D179" s="590"/>
      <c r="E179" s="590"/>
      <c r="F179" s="590"/>
      <c r="G179" s="590"/>
      <c r="H179" s="591"/>
    </row>
    <row r="180" spans="1:8" s="23" customFormat="1" ht="15.75">
      <c r="A180" s="589" t="s">
        <v>169</v>
      </c>
      <c r="B180" s="597"/>
      <c r="C180" s="597"/>
      <c r="D180" s="597"/>
      <c r="E180" s="597"/>
      <c r="F180" s="597"/>
      <c r="G180" s="597"/>
      <c r="H180" s="598"/>
    </row>
    <row r="181" spans="1:8" s="23" customFormat="1" ht="15.75">
      <c r="A181" s="589" t="s">
        <v>170</v>
      </c>
      <c r="B181" s="597"/>
      <c r="C181" s="597"/>
      <c r="D181" s="597"/>
      <c r="E181" s="597"/>
      <c r="F181" s="597"/>
      <c r="G181" s="597"/>
      <c r="H181" s="598"/>
    </row>
    <row r="182" spans="1:8" s="23" customFormat="1" ht="15.75">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5.75">
      <c r="A184" s="586" t="s">
        <v>223</v>
      </c>
      <c r="B184" s="587"/>
      <c r="C184" s="587"/>
      <c r="D184" s="587"/>
      <c r="E184" s="587"/>
      <c r="F184" s="587"/>
      <c r="G184" s="587"/>
      <c r="H184" s="588"/>
    </row>
    <row r="185" spans="1:8" s="23" customFormat="1" ht="15.75">
      <c r="A185" s="589" t="s">
        <v>162</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273"/>
      <c r="E187" s="68"/>
      <c r="F187" s="26"/>
      <c r="G187" s="592"/>
      <c r="H187" s="593"/>
    </row>
    <row r="188" spans="1:8" s="23" customFormat="1" ht="15.75">
      <c r="A188" s="586" t="s">
        <v>98</v>
      </c>
      <c r="B188" s="587"/>
      <c r="C188" s="587"/>
      <c r="D188" s="587"/>
      <c r="E188" s="587"/>
      <c r="F188" s="587"/>
      <c r="G188" s="587"/>
      <c r="H188" s="588"/>
    </row>
    <row r="189" spans="1:8" s="23" customFormat="1" ht="15.75">
      <c r="A189" s="106"/>
      <c r="B189" s="107"/>
      <c r="C189" s="46"/>
      <c r="D189" s="264"/>
      <c r="E189" s="46"/>
      <c r="F189" s="46"/>
      <c r="G189" s="46"/>
      <c r="H189" s="79"/>
    </row>
    <row r="190" spans="1:8" s="23" customFormat="1" ht="15.75">
      <c r="A190" s="45"/>
      <c r="B190" s="46"/>
      <c r="C190" s="46"/>
      <c r="D190" s="264"/>
      <c r="E190" s="46"/>
      <c r="F190" s="46"/>
      <c r="G190" s="264"/>
      <c r="H190" s="79"/>
    </row>
    <row r="191" spans="1:8" s="23" customFormat="1" ht="15.75">
      <c r="A191" s="45"/>
      <c r="B191" s="46"/>
      <c r="C191" s="46"/>
      <c r="D191" s="264"/>
      <c r="E191" s="46"/>
      <c r="F191" s="46"/>
      <c r="G191" s="264"/>
      <c r="H191" s="79"/>
    </row>
    <row r="192" spans="1:8" s="23" customFormat="1" ht="15.75">
      <c r="A192" s="45"/>
      <c r="B192" s="46"/>
      <c r="C192" s="46"/>
      <c r="D192" s="264"/>
      <c r="E192" s="46"/>
      <c r="F192" s="46"/>
      <c r="G192" s="264"/>
      <c r="H192" s="79"/>
    </row>
    <row r="193" spans="1:8" s="23" customFormat="1" ht="15.75">
      <c r="A193" s="586"/>
      <c r="B193" s="587"/>
      <c r="C193" s="587"/>
      <c r="D193" s="587"/>
      <c r="E193" s="587"/>
      <c r="F193" s="587"/>
      <c r="G193" s="587"/>
      <c r="H193" s="588"/>
    </row>
    <row r="194" spans="1:8" s="23" customFormat="1" ht="15.75">
      <c r="A194" s="270"/>
      <c r="B194" s="271"/>
      <c r="C194" s="271"/>
      <c r="D194" s="271"/>
      <c r="E194" s="271"/>
      <c r="F194" s="271"/>
      <c r="G194" s="271"/>
      <c r="H194" s="272"/>
    </row>
    <row r="195" spans="1:8" s="23" customFormat="1" ht="15.75">
      <c r="A195" s="270"/>
      <c r="B195" s="271"/>
      <c r="C195" s="271"/>
      <c r="D195" s="271"/>
      <c r="E195" s="271"/>
      <c r="F195" s="271"/>
      <c r="G195" s="271"/>
      <c r="H195" s="272"/>
    </row>
    <row r="196" spans="1:8" s="23" customFormat="1" ht="15.75">
      <c r="A196" s="270"/>
      <c r="B196" s="271"/>
      <c r="C196" s="271"/>
      <c r="D196" s="271"/>
      <c r="E196" s="271"/>
      <c r="F196" s="271"/>
      <c r="G196" s="271"/>
      <c r="H196" s="272"/>
    </row>
    <row r="197" spans="1:8" s="23" customFormat="1" ht="15.75">
      <c r="A197" s="270"/>
      <c r="B197" s="271"/>
      <c r="C197" s="271"/>
      <c r="D197" s="271"/>
      <c r="E197" s="271"/>
      <c r="F197" s="271"/>
      <c r="G197" s="271"/>
      <c r="H197" s="272"/>
    </row>
    <row r="198" spans="1:8" s="23" customFormat="1" ht="15.75">
      <c r="A198" s="270"/>
      <c r="B198" s="271"/>
      <c r="C198" s="271"/>
      <c r="D198" s="271"/>
      <c r="E198" s="271"/>
      <c r="F198" s="271"/>
      <c r="G198" s="271"/>
      <c r="H198" s="272"/>
    </row>
    <row r="199" spans="1:8" s="23" customFormat="1" ht="15.75">
      <c r="A199" s="270"/>
      <c r="B199" s="271"/>
      <c r="C199" s="271"/>
      <c r="D199" s="271"/>
      <c r="E199" s="271"/>
      <c r="F199" s="271"/>
      <c r="G199" s="271"/>
      <c r="H199" s="272"/>
    </row>
    <row r="200" spans="1:8" s="23" customFormat="1" ht="15.75">
      <c r="A200" s="106"/>
      <c r="B200" s="107"/>
      <c r="C200" s="46"/>
      <c r="D200" s="264"/>
      <c r="E200" s="46"/>
      <c r="F200" s="46"/>
      <c r="G200" s="46"/>
      <c r="H200" s="79"/>
    </row>
    <row r="201" spans="1:8" s="23" customFormat="1" ht="15.75">
      <c r="A201" s="45"/>
      <c r="B201" s="46"/>
      <c r="C201" s="46"/>
      <c r="D201" s="264"/>
      <c r="E201" s="46"/>
      <c r="F201" s="46"/>
      <c r="G201" s="264"/>
      <c r="H201" s="79"/>
    </row>
    <row r="202" spans="1:8" s="23" customFormat="1" ht="15.75">
      <c r="A202" s="45"/>
      <c r="B202" s="46"/>
      <c r="C202" s="46"/>
      <c r="D202" s="264"/>
      <c r="E202" s="46"/>
      <c r="F202" s="46"/>
      <c r="G202" s="264"/>
      <c r="H202" s="79"/>
    </row>
    <row r="203" spans="1:8" s="23" customFormat="1" ht="15.75">
      <c r="A203" s="45"/>
      <c r="B203" s="46"/>
      <c r="C203" s="46"/>
      <c r="D203" s="264"/>
      <c r="E203" s="46"/>
      <c r="F203" s="46"/>
      <c r="G203" s="264"/>
      <c r="H203" s="79"/>
    </row>
    <row r="204" spans="1:8" s="23" customFormat="1" ht="15.75">
      <c r="A204" s="45"/>
      <c r="B204" s="46"/>
      <c r="C204" s="46"/>
      <c r="D204" s="264"/>
      <c r="E204" s="46"/>
      <c r="F204" s="46"/>
      <c r="G204" s="264"/>
      <c r="H204" s="79"/>
    </row>
    <row r="205" spans="1:8" s="23" customFormat="1" ht="16.5" thickBot="1">
      <c r="A205" s="183"/>
      <c r="B205" s="184"/>
      <c r="C205" s="184"/>
      <c r="D205" s="170"/>
      <c r="E205" s="184"/>
      <c r="F205" s="184"/>
      <c r="G205" s="170"/>
      <c r="H205" s="185"/>
    </row>
    <row r="206" spans="1:8" s="23" customFormat="1" ht="15.75">
      <c r="A206" s="45"/>
      <c r="B206" s="46"/>
      <c r="C206" s="46"/>
      <c r="D206" s="264"/>
      <c r="E206" s="46"/>
      <c r="F206" s="46"/>
      <c r="G206" s="264"/>
      <c r="H206" s="79"/>
    </row>
    <row r="207" spans="1:8" s="23" customFormat="1" ht="15.75">
      <c r="A207" s="45"/>
      <c r="B207" s="46"/>
      <c r="C207" s="46"/>
      <c r="D207" s="264"/>
      <c r="E207" s="46"/>
      <c r="F207" s="46"/>
      <c r="G207" s="264"/>
      <c r="H207" s="79"/>
    </row>
    <row r="208" spans="1:8" s="23" customFormat="1" ht="15.75">
      <c r="A208" s="45"/>
      <c r="B208" s="46"/>
      <c r="C208" s="46"/>
      <c r="D208" s="264"/>
      <c r="E208" s="46"/>
      <c r="F208" s="46"/>
      <c r="G208" s="264"/>
      <c r="H208" s="79"/>
    </row>
    <row r="209" spans="1:8" s="23" customFormat="1" ht="15.75">
      <c r="A209" s="45"/>
      <c r="B209" s="46"/>
      <c r="C209" s="46"/>
      <c r="D209" s="264"/>
      <c r="E209" s="46"/>
      <c r="F209" s="46"/>
      <c r="G209" s="264"/>
      <c r="H209" s="79"/>
    </row>
    <row r="210" spans="1:8" s="23" customFormat="1" ht="15.75">
      <c r="A210" s="45"/>
      <c r="B210" s="46"/>
      <c r="C210" s="46"/>
      <c r="D210" s="264"/>
      <c r="E210" s="46"/>
      <c r="F210" s="46"/>
      <c r="G210" s="264"/>
      <c r="H210" s="79"/>
    </row>
    <row r="211" spans="1:8" s="23" customFormat="1" ht="15.75">
      <c r="A211" s="45"/>
      <c r="B211" s="46"/>
      <c r="C211" s="46"/>
      <c r="D211" s="264"/>
      <c r="E211" s="46"/>
      <c r="F211" s="46"/>
      <c r="G211" s="264"/>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6:H46"/>
    <mergeCell ref="F47:H47"/>
    <mergeCell ref="F48:H48"/>
    <mergeCell ref="A58:H58"/>
    <mergeCell ref="B38:E38"/>
    <mergeCell ref="B39:E39"/>
    <mergeCell ref="B40:E40"/>
    <mergeCell ref="B41:E41"/>
    <mergeCell ref="B42:E42"/>
    <mergeCell ref="B43:E43"/>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14.xml><?xml version="1.0" encoding="utf-8"?>
<worksheet xmlns="http://schemas.openxmlformats.org/spreadsheetml/2006/main" xmlns:r="http://schemas.openxmlformats.org/officeDocument/2006/relationships">
  <dimension ref="A1:GI339"/>
  <sheetViews>
    <sheetView topLeftCell="A75" workbookViewId="0">
      <selection activeCell="A75" sqref="A1:XFD1048576"/>
    </sheetView>
  </sheetViews>
  <sheetFormatPr defaultColWidth="9.140625" defaultRowHeight="12.75"/>
  <cols>
    <col min="1" max="1" width="4.85546875" style="22" customWidth="1"/>
    <col min="2" max="2" width="42.28515625" style="22" bestFit="1" customWidth="1"/>
    <col min="3" max="3" width="8.85546875" style="22" customWidth="1"/>
    <col min="4" max="4" width="7.7109375" style="23" customWidth="1"/>
    <col min="5" max="5" width="11.28515625" style="22" customWidth="1"/>
    <col min="6" max="6" width="12.140625" style="22" customWidth="1"/>
    <col min="7" max="7" width="11.28515625" style="22" customWidth="1"/>
    <col min="8" max="8" width="13.28515625" style="22"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239</v>
      </c>
      <c r="B4" s="560"/>
      <c r="C4" s="560"/>
      <c r="D4" s="560"/>
      <c r="E4" s="560"/>
      <c r="F4" s="560"/>
      <c r="G4" s="560"/>
      <c r="H4" s="561"/>
    </row>
    <row r="5" spans="1:191" s="23" customFormat="1" ht="15" customHeight="1">
      <c r="A5" s="24" t="s">
        <v>24</v>
      </c>
      <c r="B5" s="25"/>
      <c r="C5" s="273"/>
      <c r="D5" s="273"/>
      <c r="E5" s="273"/>
      <c r="F5" s="273"/>
      <c r="G5" s="581"/>
      <c r="H5" s="582"/>
    </row>
    <row r="6" spans="1:191" s="26" customFormat="1" ht="11.25" customHeight="1">
      <c r="A6" s="118">
        <f>C6*F6*H6</f>
        <v>3.3600000000000003</v>
      </c>
      <c r="B6" s="268" t="s">
        <v>25</v>
      </c>
      <c r="C6" s="156">
        <v>3.5000000000000003E-2</v>
      </c>
      <c r="D6" s="583" t="s">
        <v>26</v>
      </c>
      <c r="E6" s="583"/>
      <c r="F6" s="156">
        <v>32</v>
      </c>
      <c r="G6" s="268" t="s">
        <v>27</v>
      </c>
      <c r="H6" s="157">
        <v>3</v>
      </c>
      <c r="I6" s="121"/>
      <c r="J6" s="269"/>
      <c r="K6" s="120"/>
      <c r="L6" s="269"/>
      <c r="M6" s="120"/>
      <c r="N6" s="269"/>
      <c r="O6" s="120"/>
      <c r="P6" s="121"/>
      <c r="Q6" s="269"/>
      <c r="R6" s="120"/>
      <c r="S6" s="585"/>
      <c r="T6" s="585"/>
      <c r="U6" s="120"/>
      <c r="V6" s="269"/>
      <c r="W6" s="120"/>
      <c r="X6" s="121"/>
      <c r="Y6" s="269"/>
      <c r="Z6" s="120"/>
      <c r="AA6" s="585"/>
      <c r="AB6" s="585"/>
      <c r="AC6" s="120"/>
      <c r="AD6" s="269"/>
      <c r="AE6" s="120"/>
      <c r="AF6" s="121"/>
      <c r="AG6" s="269"/>
      <c r="AH6" s="120"/>
      <c r="AI6" s="585"/>
      <c r="AJ6" s="585"/>
      <c r="AK6" s="120"/>
      <c r="AL6" s="269"/>
      <c r="AM6" s="120"/>
      <c r="AN6" s="121"/>
      <c r="AO6" s="269"/>
      <c r="AP6" s="120"/>
      <c r="AQ6" s="585"/>
      <c r="AR6" s="585"/>
      <c r="AS6" s="120"/>
      <c r="AT6" s="269"/>
      <c r="AU6" s="120"/>
      <c r="AV6" s="121"/>
      <c r="AW6" s="269"/>
      <c r="AX6" s="120"/>
      <c r="AY6" s="585"/>
      <c r="AZ6" s="585"/>
      <c r="BA6" s="120"/>
      <c r="BB6" s="269"/>
      <c r="BC6" s="120"/>
      <c r="BD6" s="121"/>
      <c r="BE6" s="269"/>
      <c r="BF6" s="120"/>
      <c r="BG6" s="585"/>
      <c r="BH6" s="585"/>
      <c r="BI6" s="120"/>
      <c r="BJ6" s="269"/>
      <c r="BK6" s="120"/>
      <c r="BL6" s="121"/>
      <c r="BM6" s="269"/>
      <c r="BN6" s="120"/>
      <c r="BO6" s="585"/>
      <c r="BP6" s="585"/>
      <c r="BQ6" s="120"/>
      <c r="BR6" s="269"/>
      <c r="BS6" s="120"/>
      <c r="BT6" s="121"/>
      <c r="BU6" s="269"/>
      <c r="BV6" s="120"/>
      <c r="BW6" s="585"/>
      <c r="BX6" s="585"/>
      <c r="BY6" s="120"/>
      <c r="BZ6" s="269"/>
      <c r="CA6" s="120"/>
      <c r="CB6" s="121"/>
      <c r="CC6" s="269"/>
      <c r="CD6" s="120"/>
      <c r="CE6" s="585"/>
      <c r="CF6" s="585"/>
      <c r="CG6" s="120"/>
      <c r="CH6" s="269"/>
      <c r="CI6" s="120"/>
      <c r="CJ6" s="121"/>
      <c r="CK6" s="269"/>
      <c r="CL6" s="120"/>
      <c r="CM6" s="585"/>
      <c r="CN6" s="585"/>
      <c r="CO6" s="120"/>
      <c r="CP6" s="269"/>
      <c r="CQ6" s="120"/>
      <c r="CR6" s="121"/>
      <c r="CS6" s="269"/>
      <c r="CT6" s="120"/>
      <c r="CU6" s="585"/>
      <c r="CV6" s="585"/>
      <c r="CW6" s="120"/>
      <c r="CX6" s="269"/>
      <c r="CY6" s="120"/>
      <c r="CZ6" s="121"/>
      <c r="DA6" s="269"/>
      <c r="DB6" s="120"/>
      <c r="DC6" s="585"/>
      <c r="DD6" s="585"/>
      <c r="DE6" s="120"/>
      <c r="DF6" s="269"/>
      <c r="DG6" s="120"/>
      <c r="DH6" s="121"/>
      <c r="DI6" s="269"/>
      <c r="DJ6" s="120"/>
      <c r="DK6" s="585"/>
      <c r="DL6" s="585"/>
      <c r="DM6" s="120"/>
      <c r="DN6" s="269"/>
      <c r="DO6" s="120"/>
      <c r="DP6" s="121"/>
      <c r="DQ6" s="269"/>
      <c r="DR6" s="120"/>
      <c r="DS6" s="585"/>
      <c r="DT6" s="585"/>
      <c r="DU6" s="120"/>
      <c r="DV6" s="269"/>
      <c r="DW6" s="120"/>
      <c r="DX6" s="121"/>
      <c r="DY6" s="269"/>
      <c r="DZ6" s="120"/>
      <c r="EA6" s="585"/>
      <c r="EB6" s="585"/>
      <c r="EC6" s="120"/>
      <c r="ED6" s="269"/>
      <c r="EE6" s="120"/>
      <c r="EF6" s="121"/>
      <c r="EG6" s="269"/>
      <c r="EH6" s="120"/>
      <c r="EI6" s="585"/>
      <c r="EJ6" s="585"/>
      <c r="EK6" s="120"/>
      <c r="EL6" s="269"/>
      <c r="EM6" s="120"/>
      <c r="EN6" s="121"/>
      <c r="EO6" s="269"/>
      <c r="EP6" s="120"/>
      <c r="EQ6" s="585"/>
      <c r="ER6" s="585"/>
      <c r="ES6" s="120"/>
      <c r="ET6" s="269"/>
      <c r="EU6" s="120"/>
      <c r="EV6" s="121"/>
      <c r="EW6" s="269"/>
      <c r="EX6" s="120"/>
      <c r="EY6" s="585"/>
      <c r="EZ6" s="585"/>
      <c r="FA6" s="120"/>
      <c r="FB6" s="269"/>
      <c r="FC6" s="120"/>
      <c r="FD6" s="121"/>
      <c r="FE6" s="269"/>
      <c r="FF6" s="120"/>
      <c r="FG6" s="585"/>
      <c r="FH6" s="585"/>
      <c r="FI6" s="120"/>
      <c r="FJ6" s="269"/>
      <c r="FK6" s="120"/>
      <c r="FL6" s="121"/>
      <c r="FM6" s="269"/>
      <c r="FN6" s="120"/>
      <c r="FO6" s="585"/>
      <c r="FP6" s="585"/>
      <c r="FQ6" s="120"/>
      <c r="FR6" s="269"/>
      <c r="FS6" s="120"/>
      <c r="FT6" s="121"/>
      <c r="FU6" s="269"/>
      <c r="FV6" s="120"/>
      <c r="FW6" s="585"/>
      <c r="FX6" s="585"/>
      <c r="FY6" s="120"/>
      <c r="FZ6" s="269"/>
      <c r="GA6" s="120"/>
      <c r="GB6" s="121"/>
      <c r="GC6" s="269"/>
      <c r="GD6" s="120"/>
      <c r="GE6" s="585"/>
      <c r="GF6" s="585"/>
      <c r="GG6" s="120"/>
      <c r="GH6" s="269"/>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266" t="s">
        <v>32</v>
      </c>
      <c r="H8" s="267"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7</v>
      </c>
      <c r="E11" s="124">
        <v>6258</v>
      </c>
      <c r="F11" s="122">
        <f t="shared" ref="F11:F31" si="1">E11*D11</f>
        <v>43806</v>
      </c>
      <c r="G11" s="124">
        <v>1166</v>
      </c>
      <c r="H11" s="160">
        <f t="shared" si="0"/>
        <v>8162</v>
      </c>
    </row>
    <row r="12" spans="1:191" s="23" customFormat="1" ht="15.75">
      <c r="A12" s="159">
        <v>4</v>
      </c>
      <c r="B12" s="30" t="s">
        <v>39</v>
      </c>
      <c r="C12" s="31" t="s">
        <v>38</v>
      </c>
      <c r="D12" s="117">
        <v>24</v>
      </c>
      <c r="E12" s="124">
        <v>3689</v>
      </c>
      <c r="F12" s="122">
        <f t="shared" si="1"/>
        <v>88536</v>
      </c>
      <c r="G12" s="124">
        <v>1166</v>
      </c>
      <c r="H12" s="160">
        <f t="shared" si="0"/>
        <v>27984</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35</v>
      </c>
      <c r="E14" s="32">
        <v>444</v>
      </c>
      <c r="F14" s="28">
        <f t="shared" si="1"/>
        <v>15540</v>
      </c>
      <c r="G14" s="124">
        <v>106</v>
      </c>
      <c r="H14" s="161">
        <f t="shared" si="0"/>
        <v>3710</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2</v>
      </c>
      <c r="E16" s="32">
        <v>272</v>
      </c>
      <c r="F16" s="28">
        <f t="shared" si="1"/>
        <v>544</v>
      </c>
      <c r="G16" s="135">
        <v>106</v>
      </c>
      <c r="H16" s="161">
        <f>G16*D16</f>
        <v>212</v>
      </c>
    </row>
    <row r="17" spans="1:8" s="23" customFormat="1" ht="15.75">
      <c r="A17" s="159">
        <v>9</v>
      </c>
      <c r="B17" s="30" t="s">
        <v>135</v>
      </c>
      <c r="C17" s="31" t="s">
        <v>38</v>
      </c>
      <c r="D17" s="117">
        <v>36</v>
      </c>
      <c r="E17" s="124">
        <v>164</v>
      </c>
      <c r="F17" s="122">
        <f t="shared" si="1"/>
        <v>5904</v>
      </c>
      <c r="G17" s="135">
        <v>0</v>
      </c>
      <c r="H17" s="160">
        <f t="shared" si="0"/>
        <v>0</v>
      </c>
    </row>
    <row r="18" spans="1:8" s="23" customFormat="1" ht="15.75">
      <c r="A18" s="159">
        <v>10</v>
      </c>
      <c r="B18" s="30" t="s">
        <v>136</v>
      </c>
      <c r="C18" s="31" t="s">
        <v>38</v>
      </c>
      <c r="D18" s="117">
        <v>78</v>
      </c>
      <c r="E18" s="124">
        <v>180</v>
      </c>
      <c r="F18" s="122">
        <f t="shared" si="1"/>
        <v>14040</v>
      </c>
      <c r="G18" s="135">
        <v>0</v>
      </c>
      <c r="H18" s="160">
        <f t="shared" si="0"/>
        <v>0</v>
      </c>
    </row>
    <row r="19" spans="1:8" s="23" customFormat="1" ht="15.75">
      <c r="A19" s="159">
        <v>11</v>
      </c>
      <c r="B19" s="30" t="s">
        <v>44</v>
      </c>
      <c r="C19" s="117" t="s">
        <v>38</v>
      </c>
      <c r="D19" s="117">
        <v>8</v>
      </c>
      <c r="E19" s="124">
        <v>16</v>
      </c>
      <c r="F19" s="122">
        <f t="shared" si="1"/>
        <v>128</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f>A6+A6*1.5%</f>
        <v>3.4104000000000001</v>
      </c>
      <c r="E21" s="124">
        <v>36497</v>
      </c>
      <c r="F21" s="122">
        <f t="shared" si="1"/>
        <v>124469.3688</v>
      </c>
      <c r="G21" s="124">
        <v>2869</v>
      </c>
      <c r="H21" s="160">
        <f t="shared" si="0"/>
        <v>9784.4376000000011</v>
      </c>
    </row>
    <row r="22" spans="1:8" s="23" customFormat="1" ht="15.75">
      <c r="A22" s="159">
        <v>14</v>
      </c>
      <c r="B22" s="30" t="s">
        <v>48</v>
      </c>
      <c r="C22" s="31"/>
      <c r="D22" s="117"/>
      <c r="E22" s="124"/>
      <c r="F22" s="122">
        <f>F21*3%</f>
        <v>3734.081064</v>
      </c>
      <c r="G22" s="124"/>
      <c r="H22" s="160">
        <f t="shared" si="0"/>
        <v>0</v>
      </c>
    </row>
    <row r="23" spans="1:8" s="23" customFormat="1" ht="15.75">
      <c r="A23" s="159">
        <v>15</v>
      </c>
      <c r="B23" s="30" t="s">
        <v>49</v>
      </c>
      <c r="C23" s="117" t="s">
        <v>36</v>
      </c>
      <c r="D23" s="117">
        <v>10</v>
      </c>
      <c r="E23" s="32">
        <v>830</v>
      </c>
      <c r="F23" s="122">
        <f t="shared" si="1"/>
        <v>8300</v>
      </c>
      <c r="G23" s="124">
        <v>390</v>
      </c>
      <c r="H23" s="160">
        <f t="shared" si="0"/>
        <v>3900</v>
      </c>
    </row>
    <row r="24" spans="1:8" s="23" customFormat="1" ht="15.75">
      <c r="A24" s="159">
        <v>16</v>
      </c>
      <c r="B24" s="30" t="s">
        <v>50</v>
      </c>
      <c r="C24" s="31" t="s">
        <v>38</v>
      </c>
      <c r="D24" s="204">
        <f>SUM(D10:D12)</f>
        <v>31</v>
      </c>
      <c r="E24" s="124">
        <v>165</v>
      </c>
      <c r="F24" s="122">
        <f t="shared" si="1"/>
        <v>5115</v>
      </c>
      <c r="G24" s="124">
        <v>61</v>
      </c>
      <c r="H24" s="160">
        <f t="shared" si="0"/>
        <v>1891</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31</v>
      </c>
      <c r="E29" s="124">
        <v>0</v>
      </c>
      <c r="F29" s="122">
        <f t="shared" si="1"/>
        <v>0</v>
      </c>
      <c r="G29" s="124">
        <v>92</v>
      </c>
      <c r="H29" s="160">
        <f>D29*G29*1.9</f>
        <v>5418.8</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72.76239999999234</v>
      </c>
    </row>
    <row r="33" spans="1:8" s="41" customFormat="1" ht="15.75">
      <c r="A33" s="162"/>
      <c r="B33" s="37" t="s">
        <v>60</v>
      </c>
      <c r="C33" s="36"/>
      <c r="D33" s="38"/>
      <c r="E33" s="39"/>
      <c r="F33" s="40">
        <f>ROUND(SUM(F9:F31)+49,-2)</f>
        <v>315000</v>
      </c>
      <c r="G33" s="40"/>
      <c r="H33" s="163">
        <f>ROUND(SUM(H9:H31)+49,-2)</f>
        <v>61600</v>
      </c>
    </row>
    <row r="34" spans="1:8" s="41" customFormat="1" ht="15.75">
      <c r="A34" s="164">
        <v>25</v>
      </c>
      <c r="B34" s="562" t="s">
        <v>61</v>
      </c>
      <c r="C34" s="562"/>
      <c r="D34" s="562"/>
      <c r="E34" s="562"/>
      <c r="F34" s="42">
        <f>H33</f>
        <v>61600</v>
      </c>
      <c r="G34" s="30"/>
      <c r="H34" s="165"/>
    </row>
    <row r="35" spans="1:8" s="41" customFormat="1" ht="15.75">
      <c r="A35" s="164"/>
      <c r="B35" s="562" t="s">
        <v>142</v>
      </c>
      <c r="C35" s="562"/>
      <c r="D35" s="562"/>
      <c r="E35" s="562"/>
      <c r="F35" s="42">
        <f>F34*45%</f>
        <v>27720</v>
      </c>
      <c r="G35" s="30"/>
      <c r="H35" s="165"/>
    </row>
    <row r="36" spans="1:8" s="41" customFormat="1" ht="15.75">
      <c r="A36" s="164">
        <v>26</v>
      </c>
      <c r="B36" s="538" t="s">
        <v>145</v>
      </c>
      <c r="C36" s="539"/>
      <c r="D36" s="539"/>
      <c r="E36" s="540"/>
      <c r="F36" s="42">
        <f>18%*(F34+F35)</f>
        <v>16077.599999999999</v>
      </c>
      <c r="G36" s="30"/>
      <c r="H36" s="165"/>
    </row>
    <row r="37" spans="1:8" s="41" customFormat="1" ht="15.75">
      <c r="A37" s="164">
        <v>27</v>
      </c>
      <c r="B37" s="541" t="s">
        <v>140</v>
      </c>
      <c r="C37" s="542"/>
      <c r="D37" s="542"/>
      <c r="E37" s="543"/>
      <c r="F37" s="42">
        <f>2%*F33</f>
        <v>6300</v>
      </c>
      <c r="G37" s="30"/>
      <c r="H37" s="165"/>
    </row>
    <row r="38" spans="1:8" s="41" customFormat="1" ht="15.75">
      <c r="A38" s="164">
        <v>28</v>
      </c>
      <c r="B38" s="541" t="s">
        <v>150</v>
      </c>
      <c r="C38" s="542"/>
      <c r="D38" s="542"/>
      <c r="E38" s="543"/>
      <c r="F38" s="42">
        <f>16.25%*(F34+F35)</f>
        <v>14514.5</v>
      </c>
      <c r="G38" s="30"/>
      <c r="H38" s="165"/>
    </row>
    <row r="39" spans="1:8" s="41" customFormat="1" ht="15.75">
      <c r="A39" s="164">
        <v>29</v>
      </c>
      <c r="B39" s="544" t="s">
        <v>62</v>
      </c>
      <c r="C39" s="544"/>
      <c r="D39" s="544"/>
      <c r="E39" s="544"/>
      <c r="F39" s="42">
        <f>SUM(F33:F35)*2%</f>
        <v>8086.4000000000005</v>
      </c>
      <c r="G39" s="43"/>
      <c r="H39" s="166"/>
    </row>
    <row r="40" spans="1:8" s="41" customFormat="1" ht="15.75">
      <c r="A40" s="164">
        <v>30</v>
      </c>
      <c r="B40" s="544" t="s">
        <v>99</v>
      </c>
      <c r="C40" s="544"/>
      <c r="D40" s="544"/>
      <c r="E40" s="544"/>
      <c r="F40" s="42">
        <f>SUM(F34:F35)*20%</f>
        <v>17864</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468162.5</v>
      </c>
      <c r="G44" s="579"/>
      <c r="H44" s="580"/>
    </row>
    <row r="45" spans="1:8" s="23" customFormat="1" ht="15.75">
      <c r="A45" s="45" t="s">
        <v>100</v>
      </c>
      <c r="B45" s="46"/>
      <c r="C45" s="47"/>
      <c r="D45" s="273"/>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273"/>
      <c r="E47" s="47"/>
      <c r="F47" s="550"/>
      <c r="G47" s="550"/>
      <c r="H47" s="551"/>
    </row>
    <row r="48" spans="1:8" s="23" customFormat="1" ht="15.75">
      <c r="A48" s="49"/>
      <c r="B48" s="47"/>
      <c r="C48" s="47"/>
      <c r="D48" s="273"/>
      <c r="E48" s="47"/>
      <c r="F48" s="550"/>
      <c r="G48" s="550"/>
      <c r="H48" s="551"/>
    </row>
    <row r="49" spans="1:8" s="23" customFormat="1" ht="15.75">
      <c r="A49" s="49"/>
      <c r="B49" s="47"/>
      <c r="C49" s="47"/>
      <c r="D49" s="273"/>
      <c r="E49" s="47"/>
      <c r="F49" s="264"/>
      <c r="G49" s="264"/>
      <c r="H49" s="265"/>
    </row>
    <row r="50" spans="1:8" s="23" customFormat="1" ht="15.75">
      <c r="A50" s="49"/>
      <c r="B50" s="47"/>
      <c r="C50" s="47"/>
      <c r="D50" s="273"/>
      <c r="E50" s="47"/>
      <c r="F50" s="264"/>
      <c r="G50" s="264"/>
      <c r="H50" s="265"/>
    </row>
    <row r="51" spans="1:8" s="23" customFormat="1" ht="15.75">
      <c r="A51" s="49"/>
      <c r="B51" s="47"/>
      <c r="C51" s="47"/>
      <c r="D51" s="273"/>
      <c r="E51" s="47"/>
      <c r="F51" s="264"/>
      <c r="G51" s="264"/>
      <c r="H51" s="265"/>
    </row>
    <row r="52" spans="1:8" s="23" customFormat="1" ht="15.75">
      <c r="A52" s="49"/>
      <c r="B52" s="47"/>
      <c r="C52" s="47"/>
      <c r="D52" s="273"/>
      <c r="E52" s="47"/>
      <c r="F52" s="264"/>
      <c r="G52" s="264"/>
      <c r="H52" s="265"/>
    </row>
    <row r="53" spans="1:8" s="23" customFormat="1" ht="15.75">
      <c r="A53" s="49"/>
      <c r="B53" s="47"/>
      <c r="C53" s="47"/>
      <c r="D53" s="273"/>
      <c r="E53" s="47"/>
      <c r="F53" s="264"/>
      <c r="G53" s="264"/>
      <c r="H53" s="265"/>
    </row>
    <row r="54" spans="1:8" s="23" customFormat="1" ht="15.75">
      <c r="A54" s="49"/>
      <c r="B54" s="47"/>
      <c r="C54" s="47"/>
      <c r="D54" s="273"/>
      <c r="E54" s="47"/>
      <c r="F54" s="264"/>
      <c r="G54" s="264"/>
      <c r="H54" s="265"/>
    </row>
    <row r="55" spans="1:8" s="23" customFormat="1" ht="16.5"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4.25">
      <c r="A60" s="670" t="str">
        <f>A3</f>
        <v xml:space="preserve">Estimate </v>
      </c>
      <c r="B60" s="671"/>
      <c r="C60" s="672" t="str">
        <f>C3</f>
        <v xml:space="preserve"> for Providing  Additional  </v>
      </c>
      <c r="D60" s="672"/>
      <c r="E60" s="672"/>
      <c r="F60" s="672"/>
      <c r="G60" s="672"/>
      <c r="H60" s="673"/>
    </row>
    <row r="61" spans="1:8" s="23" customFormat="1" ht="36.75" customHeight="1" thickBot="1">
      <c r="A61" s="674" t="str">
        <f>A4</f>
        <v>25KVA  DTC to the overloaded existing 63KVA  Old Kadangamurooru  (524420)DTC at Kakotuparmbu Village  ,coming under   O&amp;M Section Virajpet , Virajpet Sub Division.</v>
      </c>
      <c r="B61" s="675"/>
      <c r="C61" s="675"/>
      <c r="D61" s="675"/>
      <c r="E61" s="675"/>
      <c r="F61" s="675"/>
      <c r="G61" s="675"/>
      <c r="H61" s="676"/>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266" t="s">
        <v>32</v>
      </c>
      <c r="H64" s="267" t="s">
        <v>33</v>
      </c>
    </row>
    <row r="65" spans="1:8" s="23" customFormat="1" ht="31.5">
      <c r="A65" s="172">
        <v>1</v>
      </c>
      <c r="B65" s="263"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263" t="s">
        <v>208</v>
      </c>
      <c r="C69" s="55" t="s">
        <v>69</v>
      </c>
      <c r="D69" s="205">
        <v>1</v>
      </c>
      <c r="E69" s="56">
        <v>64900</v>
      </c>
      <c r="F69" s="57">
        <f>D69*E69</f>
        <v>64900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263"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15.7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76.05000000000291</v>
      </c>
      <c r="G88" s="29"/>
      <c r="H88" s="161">
        <f>H89-SUM(H65:H87)</f>
        <v>84</v>
      </c>
    </row>
    <row r="89" spans="1:8" s="23" customFormat="1" ht="15.75">
      <c r="A89" s="175"/>
      <c r="B89" s="62" t="s">
        <v>60</v>
      </c>
      <c r="C89" s="63"/>
      <c r="D89" s="61"/>
      <c r="E89" s="64"/>
      <c r="F89" s="65">
        <f>ROUND(SUM(F65:F87)+49,-2)</f>
        <v>130500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2610</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2975.4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165866.875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274"/>
      <c r="B104" s="275"/>
      <c r="C104" s="47"/>
      <c r="D104" s="67"/>
      <c r="E104" s="47"/>
      <c r="F104" s="47"/>
      <c r="G104" s="47"/>
      <c r="H104" s="48"/>
    </row>
    <row r="105" spans="1:8" s="23" customFormat="1" ht="15.75">
      <c r="A105" s="274"/>
      <c r="B105" s="275"/>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4.25">
      <c r="A111" s="670" t="str">
        <f>A3</f>
        <v xml:space="preserve">Estimate </v>
      </c>
      <c r="B111" s="671"/>
      <c r="C111" s="672" t="str">
        <f>C60</f>
        <v xml:space="preserve"> for Providing  Additional  </v>
      </c>
      <c r="D111" s="672"/>
      <c r="E111" s="672"/>
      <c r="F111" s="672"/>
      <c r="G111" s="672"/>
      <c r="H111" s="673"/>
    </row>
    <row r="112" spans="1:8" s="23" customFormat="1" ht="33" customHeight="1">
      <c r="A112" s="674" t="str">
        <f>A4</f>
        <v>25KVA  DTC to the overloaded existing 63KVA  Old Kadangamurooru  (524420)DTC at Kakotuparmbu Village  ,coming under   O&amp;M Section Virajpet , Virajpet Sub Division.</v>
      </c>
      <c r="B112" s="675"/>
      <c r="C112" s="675"/>
      <c r="D112" s="675"/>
      <c r="E112" s="675"/>
      <c r="F112" s="675"/>
      <c r="G112" s="675"/>
      <c r="H112" s="676"/>
    </row>
    <row r="113" spans="1:8" s="23" customFormat="1" ht="15.75">
      <c r="A113" s="24" t="s">
        <v>160</v>
      </c>
      <c r="B113" s="25"/>
      <c r="C113" s="273"/>
      <c r="D113" s="273"/>
      <c r="E113" s="273"/>
      <c r="F113" s="273"/>
      <c r="G113" s="581"/>
      <c r="H113" s="582"/>
    </row>
    <row r="114" spans="1:8" s="23" customFormat="1">
      <c r="A114" s="118">
        <f>C114*F114*H114</f>
        <v>0.14000000000000001</v>
      </c>
      <c r="B114" s="268" t="s">
        <v>25</v>
      </c>
      <c r="C114" s="156">
        <v>3.5000000000000003E-2</v>
      </c>
      <c r="D114" s="583" t="s">
        <v>26</v>
      </c>
      <c r="E114" s="583"/>
      <c r="F114" s="156">
        <v>1</v>
      </c>
      <c r="G114" s="268"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266" t="s">
        <v>32</v>
      </c>
      <c r="H116" s="267" t="s">
        <v>33</v>
      </c>
    </row>
    <row r="117" spans="1:8" s="23" customFormat="1" ht="15.75">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c r="A118" s="159">
        <v>2</v>
      </c>
      <c r="B118" s="30" t="s">
        <v>39</v>
      </c>
      <c r="C118" s="31" t="s">
        <v>38</v>
      </c>
      <c r="D118" s="117">
        <v>1</v>
      </c>
      <c r="E118" s="124">
        <v>3689</v>
      </c>
      <c r="F118" s="122">
        <f t="shared" si="4"/>
        <v>3689</v>
      </c>
      <c r="G118" s="124">
        <v>1166</v>
      </c>
      <c r="H118" s="160">
        <f t="shared" si="5"/>
        <v>1166</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2</v>
      </c>
      <c r="E122" s="32">
        <v>272</v>
      </c>
      <c r="F122" s="28">
        <f t="shared" si="4"/>
        <v>544</v>
      </c>
      <c r="G122" s="135">
        <v>106</v>
      </c>
      <c r="H122" s="161">
        <f>G122*D122</f>
        <v>212</v>
      </c>
    </row>
    <row r="123" spans="1:8" s="23" customFormat="1" ht="15.75">
      <c r="A123" s="159">
        <v>7</v>
      </c>
      <c r="B123" s="30" t="s">
        <v>44</v>
      </c>
      <c r="C123" s="117" t="s">
        <v>38</v>
      </c>
      <c r="D123" s="117">
        <v>8</v>
      </c>
      <c r="E123" s="124">
        <v>16</v>
      </c>
      <c r="F123" s="122">
        <f t="shared" si="4"/>
        <v>128</v>
      </c>
      <c r="G123" s="124">
        <v>0</v>
      </c>
      <c r="H123" s="160">
        <f>G123*D123</f>
        <v>0</v>
      </c>
    </row>
    <row r="124" spans="1:8" s="23" customFormat="1" ht="15.75">
      <c r="A124" s="159">
        <v>8</v>
      </c>
      <c r="B124" s="30" t="s">
        <v>45</v>
      </c>
      <c r="C124" s="117" t="s">
        <v>38</v>
      </c>
      <c r="D124" s="117">
        <v>0</v>
      </c>
      <c r="E124" s="124">
        <v>48</v>
      </c>
      <c r="F124" s="122">
        <f t="shared" si="4"/>
        <v>0</v>
      </c>
      <c r="G124" s="124">
        <v>0</v>
      </c>
      <c r="H124" s="160">
        <f>G124*D124</f>
        <v>0</v>
      </c>
    </row>
    <row r="125" spans="1:8" s="23" customFormat="1" ht="15.75">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c r="A126" s="159">
        <v>10</v>
      </c>
      <c r="B126" s="30" t="s">
        <v>48</v>
      </c>
      <c r="C126" s="31"/>
      <c r="D126" s="117"/>
      <c r="E126" s="124"/>
      <c r="F126" s="122">
        <f>F125*3%</f>
        <v>91.876176000000001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1</v>
      </c>
      <c r="E134" s="124">
        <v>0</v>
      </c>
      <c r="F134" s="122">
        <f t="shared" si="7"/>
        <v>0</v>
      </c>
      <c r="G134" s="124">
        <v>92</v>
      </c>
      <c r="H134" s="160">
        <f>D134*G134*1.9</f>
        <v>174.79999999999998</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84.584624000000076</v>
      </c>
      <c r="G136" s="32"/>
      <c r="H136" s="161">
        <f>H137-SUM(H117:H135)</f>
        <v>48.22160000000008</v>
      </c>
    </row>
    <row r="137" spans="1:8" s="23" customFormat="1" ht="15.75">
      <c r="A137" s="162"/>
      <c r="B137" s="37" t="s">
        <v>60</v>
      </c>
      <c r="C137" s="36"/>
      <c r="D137" s="38"/>
      <c r="E137" s="39"/>
      <c r="F137" s="40">
        <f>ROUND(SUM(F117:F135)+49,-2)</f>
        <v>7600</v>
      </c>
      <c r="G137" s="40"/>
      <c r="H137" s="163">
        <f>ROUND(SUM(H117:H135)+49,-2)</f>
        <v>1900</v>
      </c>
    </row>
    <row r="138" spans="1:8" s="23" customFormat="1" ht="15.75">
      <c r="A138" s="164">
        <v>21</v>
      </c>
      <c r="B138" s="562" t="s">
        <v>61</v>
      </c>
      <c r="C138" s="562"/>
      <c r="D138" s="562"/>
      <c r="E138" s="562"/>
      <c r="F138" s="42">
        <f>H137</f>
        <v>1900</v>
      </c>
      <c r="G138" s="30"/>
      <c r="H138" s="165"/>
    </row>
    <row r="139" spans="1:8" s="23" customFormat="1" ht="15.75">
      <c r="A139" s="164"/>
      <c r="B139" s="562" t="s">
        <v>142</v>
      </c>
      <c r="C139" s="562"/>
      <c r="D139" s="562"/>
      <c r="E139" s="562"/>
      <c r="F139" s="42">
        <f>F138*45%</f>
        <v>855</v>
      </c>
      <c r="G139" s="30"/>
      <c r="H139" s="165"/>
    </row>
    <row r="140" spans="1:8" s="23" customFormat="1" ht="15.75">
      <c r="A140" s="164">
        <v>22</v>
      </c>
      <c r="B140" s="538" t="s">
        <v>145</v>
      </c>
      <c r="C140" s="539"/>
      <c r="D140" s="539"/>
      <c r="E140" s="540"/>
      <c r="F140" s="42">
        <f>18%*(F138+F139)</f>
        <v>495.9</v>
      </c>
      <c r="G140" s="30"/>
      <c r="H140" s="165"/>
    </row>
    <row r="141" spans="1:8" s="23" customFormat="1" ht="15.75">
      <c r="A141" s="164">
        <v>23</v>
      </c>
      <c r="B141" s="541" t="s">
        <v>140</v>
      </c>
      <c r="C141" s="542"/>
      <c r="D141" s="542"/>
      <c r="E141" s="543"/>
      <c r="F141" s="42">
        <f>2%*F137</f>
        <v>152</v>
      </c>
      <c r="G141" s="30"/>
      <c r="H141" s="165"/>
    </row>
    <row r="142" spans="1:8" s="23" customFormat="1" ht="15.75">
      <c r="A142" s="164">
        <v>24</v>
      </c>
      <c r="B142" s="541" t="s">
        <v>150</v>
      </c>
      <c r="C142" s="542"/>
      <c r="D142" s="542"/>
      <c r="E142" s="543"/>
      <c r="F142" s="42">
        <f>16.25%*(F138+F139)</f>
        <v>447.6875</v>
      </c>
      <c r="G142" s="30"/>
      <c r="H142" s="165"/>
    </row>
    <row r="143" spans="1:8" s="23" customFormat="1" ht="15.75">
      <c r="A143" s="164">
        <v>25</v>
      </c>
      <c r="B143" s="544" t="s">
        <v>62</v>
      </c>
      <c r="C143" s="544"/>
      <c r="D143" s="544"/>
      <c r="E143" s="544"/>
      <c r="F143" s="42">
        <f>SUM(F137:F139)*2%</f>
        <v>207.1</v>
      </c>
      <c r="G143" s="43"/>
      <c r="H143" s="166"/>
    </row>
    <row r="144" spans="1:8" s="23" customFormat="1" ht="15.75">
      <c r="A144" s="164">
        <v>26</v>
      </c>
      <c r="B144" s="544" t="s">
        <v>99</v>
      </c>
      <c r="C144" s="544"/>
      <c r="D144" s="544"/>
      <c r="E144" s="544"/>
      <c r="F144" s="42">
        <f>SUM(F138:F139)*20%</f>
        <v>551</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12408.6875</v>
      </c>
      <c r="G148" s="579"/>
      <c r="H148" s="580"/>
    </row>
    <row r="149" spans="1:8" s="23" customFormat="1" ht="15.75">
      <c r="A149" s="45" t="s">
        <v>100</v>
      </c>
      <c r="B149" s="46"/>
      <c r="C149" s="47"/>
      <c r="D149" s="273"/>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273"/>
      <c r="E151" s="47"/>
      <c r="F151" s="550"/>
      <c r="G151" s="550"/>
      <c r="H151" s="551"/>
    </row>
    <row r="152" spans="1:8" s="23" customFormat="1" ht="15.75">
      <c r="A152" s="49"/>
      <c r="B152" s="47"/>
      <c r="C152" s="47"/>
      <c r="D152" s="273"/>
      <c r="E152" s="47"/>
      <c r="F152" s="550"/>
      <c r="G152" s="550"/>
      <c r="H152" s="551"/>
    </row>
    <row r="153" spans="1:8" s="23" customFormat="1" ht="15.75">
      <c r="A153" s="274"/>
      <c r="B153" s="275"/>
      <c r="C153" s="47"/>
      <c r="D153" s="67"/>
      <c r="E153" s="47"/>
      <c r="F153" s="47"/>
      <c r="G153" s="47"/>
      <c r="H153" s="48"/>
    </row>
    <row r="154" spans="1:8" s="23" customFormat="1" ht="15.75">
      <c r="A154" s="274"/>
      <c r="B154" s="275"/>
      <c r="C154" s="47"/>
      <c r="D154" s="67"/>
      <c r="E154" s="47"/>
      <c r="F154" s="47"/>
      <c r="G154" s="47"/>
      <c r="H154" s="48"/>
    </row>
    <row r="155" spans="1:8" s="23" customFormat="1" ht="15.75">
      <c r="A155" s="274"/>
      <c r="B155" s="275"/>
      <c r="C155" s="47"/>
      <c r="D155" s="67"/>
      <c r="E155" s="47"/>
      <c r="F155" s="47"/>
      <c r="G155" s="47"/>
      <c r="H155" s="48"/>
    </row>
    <row r="156" spans="1:8" s="23" customFormat="1" ht="15.75">
      <c r="A156" s="274"/>
      <c r="B156" s="275"/>
      <c r="C156" s="47"/>
      <c r="D156" s="67"/>
      <c r="E156" s="47"/>
      <c r="F156" s="47"/>
      <c r="G156" s="47"/>
      <c r="H156" s="48"/>
    </row>
    <row r="157" spans="1:8" s="23" customFormat="1" ht="15.75">
      <c r="A157" s="274"/>
      <c r="B157" s="275"/>
      <c r="C157" s="47"/>
      <c r="D157" s="67"/>
      <c r="E157" s="47"/>
      <c r="F157" s="47"/>
      <c r="G157" s="47"/>
      <c r="H157" s="48"/>
    </row>
    <row r="158" spans="1:8" s="23" customFormat="1" ht="15.75">
      <c r="A158" s="274"/>
      <c r="B158" s="275"/>
      <c r="C158" s="47"/>
      <c r="D158" s="67"/>
      <c r="E158" s="47"/>
      <c r="F158" s="47"/>
      <c r="G158" s="47"/>
      <c r="H158" s="48"/>
    </row>
    <row r="159" spans="1:8" s="23" customFormat="1" ht="15.75">
      <c r="A159" s="274"/>
      <c r="B159" s="275"/>
      <c r="C159" s="47"/>
      <c r="D159" s="67"/>
      <c r="E159" s="47"/>
      <c r="F159" s="47"/>
      <c r="G159" s="47"/>
      <c r="H159" s="48"/>
    </row>
    <row r="160" spans="1:8" s="23" customFormat="1" ht="15.75">
      <c r="A160" s="274"/>
      <c r="B160" s="275"/>
      <c r="C160" s="47"/>
      <c r="D160" s="67"/>
      <c r="E160" s="47"/>
      <c r="F160" s="47"/>
      <c r="G160" s="47"/>
      <c r="H160" s="48"/>
    </row>
    <row r="161" spans="1:8" s="23" customFormat="1" ht="15.75">
      <c r="A161" s="274"/>
      <c r="B161" s="275"/>
      <c r="C161" s="47"/>
      <c r="D161" s="67"/>
      <c r="E161" s="47"/>
      <c r="F161" s="47"/>
      <c r="G161" s="47"/>
      <c r="H161" s="48"/>
    </row>
    <row r="162" spans="1:8" s="23" customFormat="1" ht="15.75">
      <c r="A162" s="274"/>
      <c r="B162" s="275"/>
      <c r="C162" s="47"/>
      <c r="D162" s="67"/>
      <c r="E162" s="47"/>
      <c r="F162" s="47"/>
      <c r="G162" s="47"/>
      <c r="H162" s="48"/>
    </row>
    <row r="163" spans="1:8" s="23" customFormat="1" ht="15.75">
      <c r="A163" s="274"/>
      <c r="B163" s="275"/>
      <c r="C163" s="47"/>
      <c r="D163" s="67"/>
      <c r="E163" s="47"/>
      <c r="F163" s="47"/>
      <c r="G163" s="47"/>
      <c r="H163" s="48"/>
    </row>
    <row r="164" spans="1:8" s="23" customFormat="1" ht="15.75">
      <c r="A164" s="274"/>
      <c r="B164" s="275"/>
      <c r="C164" s="47"/>
      <c r="D164" s="67"/>
      <c r="E164" s="47"/>
      <c r="F164" s="47"/>
      <c r="G164" s="47"/>
      <c r="H164" s="48"/>
    </row>
    <row r="165" spans="1:8" s="23" customFormat="1" ht="15.75">
      <c r="A165" s="274"/>
      <c r="B165" s="275"/>
      <c r="C165" s="47"/>
      <c r="D165" s="67"/>
      <c r="E165" s="47"/>
      <c r="F165" s="47"/>
      <c r="G165" s="47"/>
      <c r="H165" s="48"/>
    </row>
    <row r="166" spans="1:8" s="23" customFormat="1" ht="16.5" thickBot="1">
      <c r="A166" s="179"/>
      <c r="B166" s="180"/>
      <c r="C166" s="168"/>
      <c r="D166" s="181"/>
      <c r="E166" s="168"/>
      <c r="F166" s="168"/>
      <c r="G166" s="168"/>
      <c r="H166" s="182"/>
    </row>
    <row r="167" spans="1:8" s="23" customFormat="1" ht="15.75">
      <c r="A167" s="274"/>
      <c r="B167" s="275"/>
      <c r="C167" s="47"/>
      <c r="D167" s="67"/>
      <c r="E167" s="47"/>
      <c r="F167" s="47"/>
      <c r="G167" s="47"/>
      <c r="H167" s="48"/>
    </row>
    <row r="168" spans="1:8" s="23" customFormat="1" ht="16.5" thickBot="1">
      <c r="A168" s="274"/>
      <c r="B168" s="275"/>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468162.5</v>
      </c>
      <c r="E170" s="572"/>
      <c r="F170" s="107"/>
      <c r="G170" s="107"/>
      <c r="H170" s="112"/>
    </row>
    <row r="171" spans="1:8" s="23" customFormat="1" ht="15.75">
      <c r="A171" s="106" t="str">
        <f>A62</f>
        <v>Part : B -Erection of DTC</v>
      </c>
      <c r="B171" s="107"/>
      <c r="C171" s="107"/>
      <c r="D171" s="572">
        <f>F100</f>
        <v>165866.875</v>
      </c>
      <c r="E171" s="572"/>
      <c r="F171" s="107"/>
      <c r="G171" s="107"/>
      <c r="H171" s="112"/>
    </row>
    <row r="172" spans="1:8" s="23" customFormat="1" ht="15.75">
      <c r="A172" s="106" t="str">
        <f>A113</f>
        <v>Part : C -LT Extension</v>
      </c>
      <c r="B172" s="107"/>
      <c r="C172" s="107"/>
      <c r="D172" s="276"/>
      <c r="E172" s="276">
        <f>F148</f>
        <v>12408.6875</v>
      </c>
      <c r="F172" s="107"/>
      <c r="G172" s="107"/>
      <c r="H172" s="112"/>
    </row>
    <row r="173" spans="1:8" s="23" customFormat="1" ht="15.75">
      <c r="A173" s="113"/>
      <c r="B173" s="114" t="s">
        <v>0</v>
      </c>
      <c r="C173" s="114"/>
      <c r="D173" s="545">
        <f>E172+D171+D170</f>
        <v>646438.0625</v>
      </c>
      <c r="E173" s="546"/>
      <c r="F173" s="114" t="s">
        <v>90</v>
      </c>
      <c r="G173" s="115">
        <f>D173</f>
        <v>646438.0625</v>
      </c>
      <c r="H173" s="116" t="s">
        <v>91</v>
      </c>
    </row>
    <row r="174" spans="1:8" s="23" customFormat="1" ht="20.25" thickBot="1">
      <c r="A174" s="599" t="s">
        <v>227</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f>G173</f>
        <v>646438.0625</v>
      </c>
      <c r="D176" s="46" t="s">
        <v>94</v>
      </c>
      <c r="E176" s="570" t="s">
        <v>164</v>
      </c>
      <c r="F176" s="570"/>
      <c r="G176" s="570" t="str">
        <f>C3</f>
        <v xml:space="preserve"> for Providing  Additional  </v>
      </c>
      <c r="H176" s="571"/>
    </row>
    <row r="177" spans="1:8" s="189" customFormat="1" ht="15.75">
      <c r="A177" s="594" t="str">
        <f>A4</f>
        <v>25KVA  DTC to the overloaded existing 63KVA  Old Kadangamurooru  (524420)DTC at Kakotuparmbu Village  ,coming under   O&amp;M Section Virajpet , Virajpet Sub Division.</v>
      </c>
      <c r="B177" s="595"/>
      <c r="C177" s="595"/>
      <c r="D177" s="595"/>
      <c r="E177" s="595"/>
      <c r="F177" s="595"/>
      <c r="G177" s="595"/>
      <c r="H177" s="596"/>
    </row>
    <row r="178" spans="1:8" s="23" customFormat="1" ht="15.75">
      <c r="A178" s="589" t="s">
        <v>95</v>
      </c>
      <c r="B178" s="590"/>
      <c r="C178" s="590"/>
      <c r="D178" s="590"/>
      <c r="E178" s="590"/>
      <c r="F178" s="590"/>
      <c r="G178" s="590"/>
      <c r="H178" s="591"/>
    </row>
    <row r="179" spans="1:8" s="23" customFormat="1" ht="15.75">
      <c r="A179" s="589" t="s">
        <v>230</v>
      </c>
      <c r="B179" s="590"/>
      <c r="C179" s="590"/>
      <c r="D179" s="590"/>
      <c r="E179" s="590"/>
      <c r="F179" s="590"/>
      <c r="G179" s="590"/>
      <c r="H179" s="591"/>
    </row>
    <row r="180" spans="1:8" s="23" customFormat="1" ht="15.75">
      <c r="A180" s="589" t="s">
        <v>169</v>
      </c>
      <c r="B180" s="597"/>
      <c r="C180" s="597"/>
      <c r="D180" s="597"/>
      <c r="E180" s="597"/>
      <c r="F180" s="597"/>
      <c r="G180" s="597"/>
      <c r="H180" s="598"/>
    </row>
    <row r="181" spans="1:8" s="23" customFormat="1" ht="15.75">
      <c r="A181" s="589" t="s">
        <v>228</v>
      </c>
      <c r="B181" s="597"/>
      <c r="C181" s="597"/>
      <c r="D181" s="597"/>
      <c r="E181" s="597"/>
      <c r="F181" s="597"/>
      <c r="G181" s="597"/>
      <c r="H181" s="598"/>
    </row>
    <row r="182" spans="1:8" s="23" customFormat="1" ht="15.75">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5.75">
      <c r="A184" s="586" t="s">
        <v>231</v>
      </c>
      <c r="B184" s="587"/>
      <c r="C184" s="587"/>
      <c r="D184" s="587"/>
      <c r="E184" s="587"/>
      <c r="F184" s="587"/>
      <c r="G184" s="587"/>
      <c r="H184" s="588"/>
    </row>
    <row r="185" spans="1:8" s="23" customFormat="1" ht="15.75">
      <c r="A185" s="589" t="s">
        <v>229</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273"/>
      <c r="E187" s="68"/>
      <c r="F187" s="26"/>
      <c r="G187" s="592"/>
      <c r="H187" s="593"/>
    </row>
    <row r="188" spans="1:8" s="23" customFormat="1" ht="15.75">
      <c r="A188" s="586" t="s">
        <v>98</v>
      </c>
      <c r="B188" s="587"/>
      <c r="C188" s="587"/>
      <c r="D188" s="587"/>
      <c r="E188" s="587"/>
      <c r="F188" s="587"/>
      <c r="G188" s="587"/>
      <c r="H188" s="588"/>
    </row>
    <row r="189" spans="1:8" s="23" customFormat="1" ht="15.75">
      <c r="A189" s="106"/>
      <c r="B189" s="107"/>
      <c r="C189" s="46"/>
      <c r="D189" s="264"/>
      <c r="E189" s="46"/>
      <c r="F189" s="46"/>
      <c r="G189" s="46"/>
      <c r="H189" s="79"/>
    </row>
    <row r="190" spans="1:8" s="23" customFormat="1" ht="15.75">
      <c r="A190" s="45"/>
      <c r="B190" s="46"/>
      <c r="C190" s="46"/>
      <c r="D190" s="264"/>
      <c r="E190" s="46"/>
      <c r="F190" s="46"/>
      <c r="G190" s="264"/>
      <c r="H190" s="79"/>
    </row>
    <row r="191" spans="1:8" s="23" customFormat="1" ht="15.75">
      <c r="A191" s="45"/>
      <c r="B191" s="46"/>
      <c r="C191" s="46"/>
      <c r="D191" s="264"/>
      <c r="E191" s="46"/>
      <c r="F191" s="46"/>
      <c r="G191" s="264"/>
      <c r="H191" s="79"/>
    </row>
    <row r="192" spans="1:8" s="23" customFormat="1" ht="15.75">
      <c r="A192" s="45"/>
      <c r="B192" s="46"/>
      <c r="C192" s="46"/>
      <c r="D192" s="264"/>
      <c r="E192" s="46"/>
      <c r="F192" s="46"/>
      <c r="G192" s="264"/>
      <c r="H192" s="79"/>
    </row>
    <row r="193" spans="1:8" s="23" customFormat="1" ht="15.75">
      <c r="A193" s="586"/>
      <c r="B193" s="587"/>
      <c r="C193" s="587"/>
      <c r="D193" s="587"/>
      <c r="E193" s="587"/>
      <c r="F193" s="587"/>
      <c r="G193" s="587"/>
      <c r="H193" s="588"/>
    </row>
    <row r="194" spans="1:8" s="23" customFormat="1" ht="15.75">
      <c r="A194" s="270"/>
      <c r="B194" s="271"/>
      <c r="C194" s="271"/>
      <c r="D194" s="271"/>
      <c r="E194" s="271"/>
      <c r="F194" s="271"/>
      <c r="G194" s="271"/>
      <c r="H194" s="272"/>
    </row>
    <row r="195" spans="1:8" s="23" customFormat="1" ht="15.75">
      <c r="A195" s="270"/>
      <c r="B195" s="271"/>
      <c r="C195" s="271"/>
      <c r="D195" s="271"/>
      <c r="E195" s="271"/>
      <c r="F195" s="271"/>
      <c r="G195" s="271"/>
      <c r="H195" s="272"/>
    </row>
    <row r="196" spans="1:8" s="23" customFormat="1" ht="15.75">
      <c r="A196" s="270"/>
      <c r="B196" s="271"/>
      <c r="C196" s="271"/>
      <c r="D196" s="271"/>
      <c r="E196" s="271"/>
      <c r="F196" s="271"/>
      <c r="G196" s="271"/>
      <c r="H196" s="272"/>
    </row>
    <row r="197" spans="1:8" s="23" customFormat="1" ht="15.75">
      <c r="A197" s="270"/>
      <c r="B197" s="271"/>
      <c r="C197" s="271"/>
      <c r="D197" s="271"/>
      <c r="E197" s="271"/>
      <c r="F197" s="271"/>
      <c r="G197" s="271"/>
      <c r="H197" s="272"/>
    </row>
    <row r="198" spans="1:8" s="23" customFormat="1" ht="15.75">
      <c r="A198" s="270"/>
      <c r="B198" s="271"/>
      <c r="C198" s="271"/>
      <c r="D198" s="271"/>
      <c r="E198" s="271"/>
      <c r="F198" s="271"/>
      <c r="G198" s="271"/>
      <c r="H198" s="272"/>
    </row>
    <row r="199" spans="1:8" s="23" customFormat="1" ht="15.75">
      <c r="A199" s="270"/>
      <c r="B199" s="271"/>
      <c r="C199" s="271"/>
      <c r="D199" s="271"/>
      <c r="E199" s="271"/>
      <c r="F199" s="271"/>
      <c r="G199" s="271"/>
      <c r="H199" s="272"/>
    </row>
    <row r="200" spans="1:8" s="23" customFormat="1" ht="15.75">
      <c r="A200" s="106"/>
      <c r="B200" s="107"/>
      <c r="C200" s="46"/>
      <c r="D200" s="264"/>
      <c r="E200" s="46"/>
      <c r="F200" s="46"/>
      <c r="G200" s="46"/>
      <c r="H200" s="79"/>
    </row>
    <row r="201" spans="1:8" s="23" customFormat="1" ht="15.75">
      <c r="A201" s="45"/>
      <c r="B201" s="46"/>
      <c r="C201" s="46"/>
      <c r="D201" s="264"/>
      <c r="E201" s="46"/>
      <c r="F201" s="46"/>
      <c r="G201" s="264"/>
      <c r="H201" s="79"/>
    </row>
    <row r="202" spans="1:8" s="23" customFormat="1" ht="15.75">
      <c r="A202" s="45"/>
      <c r="B202" s="46"/>
      <c r="C202" s="46"/>
      <c r="D202" s="264"/>
      <c r="E202" s="46"/>
      <c r="F202" s="46"/>
      <c r="G202" s="264"/>
      <c r="H202" s="79"/>
    </row>
    <row r="203" spans="1:8" s="23" customFormat="1" ht="15.75">
      <c r="A203" s="45"/>
      <c r="B203" s="46"/>
      <c r="C203" s="46"/>
      <c r="D203" s="264"/>
      <c r="E203" s="46"/>
      <c r="F203" s="46"/>
      <c r="G203" s="264"/>
      <c r="H203" s="79"/>
    </row>
    <row r="204" spans="1:8" s="23" customFormat="1" ht="15.75">
      <c r="A204" s="45"/>
      <c r="B204" s="46"/>
      <c r="C204" s="46"/>
      <c r="D204" s="264"/>
      <c r="E204" s="46"/>
      <c r="F204" s="46"/>
      <c r="G204" s="264"/>
      <c r="H204" s="79"/>
    </row>
    <row r="205" spans="1:8" s="23" customFormat="1" ht="16.5" thickBot="1">
      <c r="A205" s="183"/>
      <c r="B205" s="184"/>
      <c r="C205" s="184"/>
      <c r="D205" s="170"/>
      <c r="E205" s="184"/>
      <c r="F205" s="184"/>
      <c r="G205" s="170"/>
      <c r="H205" s="185"/>
    </row>
    <row r="206" spans="1:8" s="23" customFormat="1" ht="15.75">
      <c r="A206" s="45"/>
      <c r="B206" s="46"/>
      <c r="C206" s="46"/>
      <c r="D206" s="264"/>
      <c r="E206" s="46"/>
      <c r="F206" s="46"/>
      <c r="G206" s="264"/>
      <c r="H206" s="79"/>
    </row>
    <row r="207" spans="1:8" s="23" customFormat="1" ht="15.75">
      <c r="A207" s="45"/>
      <c r="B207" s="46"/>
      <c r="C207" s="46"/>
      <c r="D207" s="264"/>
      <c r="E207" s="46"/>
      <c r="F207" s="46"/>
      <c r="G207" s="264"/>
      <c r="H207" s="79"/>
    </row>
    <row r="208" spans="1:8" s="23" customFormat="1" ht="15.75">
      <c r="A208" s="45"/>
      <c r="B208" s="46"/>
      <c r="C208" s="46"/>
      <c r="D208" s="264"/>
      <c r="E208" s="46"/>
      <c r="F208" s="46"/>
      <c r="G208" s="264"/>
      <c r="H208" s="79"/>
    </row>
    <row r="209" spans="1:8" s="23" customFormat="1" ht="15.75">
      <c r="A209" s="45"/>
      <c r="B209" s="46"/>
      <c r="C209" s="46"/>
      <c r="D209" s="264"/>
      <c r="E209" s="46"/>
      <c r="F209" s="46"/>
      <c r="G209" s="264"/>
      <c r="H209" s="79"/>
    </row>
    <row r="210" spans="1:8" s="23" customFormat="1" ht="15.75">
      <c r="A210" s="45"/>
      <c r="B210" s="46"/>
      <c r="C210" s="46"/>
      <c r="D210" s="264"/>
      <c r="E210" s="46"/>
      <c r="F210" s="46"/>
      <c r="G210" s="264"/>
      <c r="H210" s="79"/>
    </row>
    <row r="211" spans="1:8" s="23" customFormat="1" ht="15.75">
      <c r="A211" s="45"/>
      <c r="B211" s="46"/>
      <c r="C211" s="46"/>
      <c r="D211" s="264"/>
      <c r="E211" s="46"/>
      <c r="F211" s="46"/>
      <c r="G211" s="264"/>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6:H46"/>
    <mergeCell ref="F47:H47"/>
    <mergeCell ref="F48:H48"/>
    <mergeCell ref="A58:H58"/>
    <mergeCell ref="B38:E38"/>
    <mergeCell ref="B39:E39"/>
    <mergeCell ref="B40:E40"/>
    <mergeCell ref="B41:E41"/>
    <mergeCell ref="B42:E42"/>
    <mergeCell ref="B43:E43"/>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15.xml><?xml version="1.0" encoding="utf-8"?>
<worksheet xmlns="http://schemas.openxmlformats.org/spreadsheetml/2006/main" xmlns:r="http://schemas.openxmlformats.org/officeDocument/2006/relationships">
  <dimension ref="A1:GI339"/>
  <sheetViews>
    <sheetView workbookViewId="0">
      <selection activeCell="I6" sqref="I6"/>
    </sheetView>
  </sheetViews>
  <sheetFormatPr defaultColWidth="9.140625" defaultRowHeight="12.75"/>
  <cols>
    <col min="1" max="1" width="4.85546875" style="22" customWidth="1"/>
    <col min="2" max="2" width="42.28515625" style="22" bestFit="1" customWidth="1"/>
    <col min="3" max="3" width="8.85546875" style="22" customWidth="1"/>
    <col min="4" max="4" width="7.7109375" style="23" customWidth="1"/>
    <col min="5" max="5" width="11.28515625" style="22" customWidth="1"/>
    <col min="6" max="6" width="12.140625" style="22" customWidth="1"/>
    <col min="7" max="7" width="11.28515625" style="22" customWidth="1"/>
    <col min="8" max="8" width="13.28515625" style="22"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167</v>
      </c>
      <c r="D3" s="557"/>
      <c r="E3" s="557"/>
      <c r="F3" s="557"/>
      <c r="G3" s="557"/>
      <c r="H3" s="558"/>
    </row>
    <row r="4" spans="1:191" s="23" customFormat="1" ht="34.5" customHeight="1">
      <c r="A4" s="559" t="s">
        <v>257</v>
      </c>
      <c r="B4" s="560"/>
      <c r="C4" s="560"/>
      <c r="D4" s="560"/>
      <c r="E4" s="560"/>
      <c r="F4" s="560"/>
      <c r="G4" s="560"/>
      <c r="H4" s="561"/>
    </row>
    <row r="5" spans="1:191" s="23" customFormat="1" ht="15" customHeight="1">
      <c r="A5" s="24" t="s">
        <v>24</v>
      </c>
      <c r="B5" s="25"/>
      <c r="C5" s="287"/>
      <c r="D5" s="287"/>
      <c r="E5" s="287"/>
      <c r="F5" s="287"/>
      <c r="G5" s="581"/>
      <c r="H5" s="582"/>
    </row>
    <row r="6" spans="1:191" s="26" customFormat="1" ht="11.25" customHeight="1">
      <c r="A6" s="118">
        <f>C6*F6*H6</f>
        <v>1.9950000000000001</v>
      </c>
      <c r="B6" s="282" t="s">
        <v>25</v>
      </c>
      <c r="C6" s="156">
        <v>3.5000000000000003E-2</v>
      </c>
      <c r="D6" s="583" t="s">
        <v>26</v>
      </c>
      <c r="E6" s="583"/>
      <c r="F6" s="156">
        <v>19</v>
      </c>
      <c r="G6" s="282" t="s">
        <v>27</v>
      </c>
      <c r="H6" s="157">
        <v>3</v>
      </c>
      <c r="I6" s="121"/>
      <c r="J6" s="283"/>
      <c r="K6" s="120"/>
      <c r="L6" s="283"/>
      <c r="M6" s="120"/>
      <c r="N6" s="283"/>
      <c r="O6" s="120"/>
      <c r="P6" s="121"/>
      <c r="Q6" s="283"/>
      <c r="R6" s="120"/>
      <c r="S6" s="585"/>
      <c r="T6" s="585"/>
      <c r="U6" s="120"/>
      <c r="V6" s="283"/>
      <c r="W6" s="120"/>
      <c r="X6" s="121"/>
      <c r="Y6" s="283"/>
      <c r="Z6" s="120"/>
      <c r="AA6" s="585"/>
      <c r="AB6" s="585"/>
      <c r="AC6" s="120"/>
      <c r="AD6" s="283"/>
      <c r="AE6" s="120"/>
      <c r="AF6" s="121"/>
      <c r="AG6" s="283"/>
      <c r="AH6" s="120"/>
      <c r="AI6" s="585"/>
      <c r="AJ6" s="585"/>
      <c r="AK6" s="120"/>
      <c r="AL6" s="283"/>
      <c r="AM6" s="120"/>
      <c r="AN6" s="121"/>
      <c r="AO6" s="283"/>
      <c r="AP6" s="120"/>
      <c r="AQ6" s="585"/>
      <c r="AR6" s="585"/>
      <c r="AS6" s="120"/>
      <c r="AT6" s="283"/>
      <c r="AU6" s="120"/>
      <c r="AV6" s="121"/>
      <c r="AW6" s="283"/>
      <c r="AX6" s="120"/>
      <c r="AY6" s="585"/>
      <c r="AZ6" s="585"/>
      <c r="BA6" s="120"/>
      <c r="BB6" s="283"/>
      <c r="BC6" s="120"/>
      <c r="BD6" s="121"/>
      <c r="BE6" s="283"/>
      <c r="BF6" s="120"/>
      <c r="BG6" s="585"/>
      <c r="BH6" s="585"/>
      <c r="BI6" s="120"/>
      <c r="BJ6" s="283"/>
      <c r="BK6" s="120"/>
      <c r="BL6" s="121"/>
      <c r="BM6" s="283"/>
      <c r="BN6" s="120"/>
      <c r="BO6" s="585"/>
      <c r="BP6" s="585"/>
      <c r="BQ6" s="120"/>
      <c r="BR6" s="283"/>
      <c r="BS6" s="120"/>
      <c r="BT6" s="121"/>
      <c r="BU6" s="283"/>
      <c r="BV6" s="120"/>
      <c r="BW6" s="585"/>
      <c r="BX6" s="585"/>
      <c r="BY6" s="120"/>
      <c r="BZ6" s="283"/>
      <c r="CA6" s="120"/>
      <c r="CB6" s="121"/>
      <c r="CC6" s="283"/>
      <c r="CD6" s="120"/>
      <c r="CE6" s="585"/>
      <c r="CF6" s="585"/>
      <c r="CG6" s="120"/>
      <c r="CH6" s="283"/>
      <c r="CI6" s="120"/>
      <c r="CJ6" s="121"/>
      <c r="CK6" s="283"/>
      <c r="CL6" s="120"/>
      <c r="CM6" s="585"/>
      <c r="CN6" s="585"/>
      <c r="CO6" s="120"/>
      <c r="CP6" s="283"/>
      <c r="CQ6" s="120"/>
      <c r="CR6" s="121"/>
      <c r="CS6" s="283"/>
      <c r="CT6" s="120"/>
      <c r="CU6" s="585"/>
      <c r="CV6" s="585"/>
      <c r="CW6" s="120"/>
      <c r="CX6" s="283"/>
      <c r="CY6" s="120"/>
      <c r="CZ6" s="121"/>
      <c r="DA6" s="283"/>
      <c r="DB6" s="120"/>
      <c r="DC6" s="585"/>
      <c r="DD6" s="585"/>
      <c r="DE6" s="120"/>
      <c r="DF6" s="283"/>
      <c r="DG6" s="120"/>
      <c r="DH6" s="121"/>
      <c r="DI6" s="283"/>
      <c r="DJ6" s="120"/>
      <c r="DK6" s="585"/>
      <c r="DL6" s="585"/>
      <c r="DM6" s="120"/>
      <c r="DN6" s="283"/>
      <c r="DO6" s="120"/>
      <c r="DP6" s="121"/>
      <c r="DQ6" s="283"/>
      <c r="DR6" s="120"/>
      <c r="DS6" s="585"/>
      <c r="DT6" s="585"/>
      <c r="DU6" s="120"/>
      <c r="DV6" s="283"/>
      <c r="DW6" s="120"/>
      <c r="DX6" s="121"/>
      <c r="DY6" s="283"/>
      <c r="DZ6" s="120"/>
      <c r="EA6" s="585"/>
      <c r="EB6" s="585"/>
      <c r="EC6" s="120"/>
      <c r="ED6" s="283"/>
      <c r="EE6" s="120"/>
      <c r="EF6" s="121"/>
      <c r="EG6" s="283"/>
      <c r="EH6" s="120"/>
      <c r="EI6" s="585"/>
      <c r="EJ6" s="585"/>
      <c r="EK6" s="120"/>
      <c r="EL6" s="283"/>
      <c r="EM6" s="120"/>
      <c r="EN6" s="121"/>
      <c r="EO6" s="283"/>
      <c r="EP6" s="120"/>
      <c r="EQ6" s="585"/>
      <c r="ER6" s="585"/>
      <c r="ES6" s="120"/>
      <c r="ET6" s="283"/>
      <c r="EU6" s="120"/>
      <c r="EV6" s="121"/>
      <c r="EW6" s="283"/>
      <c r="EX6" s="120"/>
      <c r="EY6" s="585"/>
      <c r="EZ6" s="585"/>
      <c r="FA6" s="120"/>
      <c r="FB6" s="283"/>
      <c r="FC6" s="120"/>
      <c r="FD6" s="121"/>
      <c r="FE6" s="283"/>
      <c r="FF6" s="120"/>
      <c r="FG6" s="585"/>
      <c r="FH6" s="585"/>
      <c r="FI6" s="120"/>
      <c r="FJ6" s="283"/>
      <c r="FK6" s="120"/>
      <c r="FL6" s="121"/>
      <c r="FM6" s="283"/>
      <c r="FN6" s="120"/>
      <c r="FO6" s="585"/>
      <c r="FP6" s="585"/>
      <c r="FQ6" s="120"/>
      <c r="FR6" s="283"/>
      <c r="FS6" s="120"/>
      <c r="FT6" s="121"/>
      <c r="FU6" s="283"/>
      <c r="FV6" s="120"/>
      <c r="FW6" s="585"/>
      <c r="FX6" s="585"/>
      <c r="FY6" s="120"/>
      <c r="FZ6" s="283"/>
      <c r="GA6" s="120"/>
      <c r="GB6" s="121"/>
      <c r="GC6" s="283"/>
      <c r="GD6" s="120"/>
      <c r="GE6" s="585"/>
      <c r="GF6" s="585"/>
      <c r="GG6" s="120"/>
      <c r="GH6" s="283"/>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280" t="s">
        <v>32</v>
      </c>
      <c r="H8" s="281"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3</v>
      </c>
      <c r="E11" s="124">
        <v>6258</v>
      </c>
      <c r="F11" s="122">
        <f t="shared" ref="F11:F31" si="1">E11*D11</f>
        <v>18774</v>
      </c>
      <c r="G11" s="124">
        <v>1166</v>
      </c>
      <c r="H11" s="160">
        <f t="shared" si="0"/>
        <v>3498</v>
      </c>
    </row>
    <row r="12" spans="1:191" s="23" customFormat="1" ht="15.75">
      <c r="A12" s="159">
        <v>4</v>
      </c>
      <c r="B12" s="30" t="s">
        <v>39</v>
      </c>
      <c r="C12" s="31" t="s">
        <v>38</v>
      </c>
      <c r="D12" s="117">
        <v>10</v>
      </c>
      <c r="E12" s="124">
        <v>3689</v>
      </c>
      <c r="F12" s="122">
        <f t="shared" si="1"/>
        <v>36890</v>
      </c>
      <c r="G12" s="124">
        <v>1166</v>
      </c>
      <c r="H12" s="160">
        <f t="shared" si="0"/>
        <v>11660</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20</v>
      </c>
      <c r="E14" s="32">
        <v>444</v>
      </c>
      <c r="F14" s="28">
        <f t="shared" si="1"/>
        <v>8880</v>
      </c>
      <c r="G14" s="124">
        <v>106</v>
      </c>
      <c r="H14" s="161">
        <f t="shared" si="0"/>
        <v>2120</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0</v>
      </c>
      <c r="E16" s="32">
        <v>272</v>
      </c>
      <c r="F16" s="28">
        <f t="shared" si="1"/>
        <v>0</v>
      </c>
      <c r="G16" s="135">
        <v>106</v>
      </c>
      <c r="H16" s="161">
        <f>G16*D16</f>
        <v>0</v>
      </c>
    </row>
    <row r="17" spans="1:8" s="23" customFormat="1" ht="15.75">
      <c r="A17" s="159">
        <v>9</v>
      </c>
      <c r="B17" s="30" t="s">
        <v>135</v>
      </c>
      <c r="C17" s="31" t="s">
        <v>38</v>
      </c>
      <c r="D17" s="117">
        <v>6</v>
      </c>
      <c r="E17" s="124">
        <v>164</v>
      </c>
      <c r="F17" s="122">
        <f t="shared" si="1"/>
        <v>984</v>
      </c>
      <c r="G17" s="135">
        <v>0</v>
      </c>
      <c r="H17" s="160">
        <f t="shared" si="0"/>
        <v>0</v>
      </c>
    </row>
    <row r="18" spans="1:8" s="23" customFormat="1" ht="15.75">
      <c r="A18" s="159">
        <v>10</v>
      </c>
      <c r="B18" s="30" t="s">
        <v>136</v>
      </c>
      <c r="C18" s="31" t="s">
        <v>38</v>
      </c>
      <c r="D18" s="117">
        <v>54</v>
      </c>
      <c r="E18" s="124">
        <v>180</v>
      </c>
      <c r="F18" s="122">
        <f t="shared" si="1"/>
        <v>9720</v>
      </c>
      <c r="G18" s="135">
        <v>0</v>
      </c>
      <c r="H18" s="160">
        <f t="shared" si="0"/>
        <v>0</v>
      </c>
    </row>
    <row r="19" spans="1:8" s="23" customFormat="1" ht="15.75">
      <c r="A19" s="159">
        <v>11</v>
      </c>
      <c r="B19" s="30" t="s">
        <v>44</v>
      </c>
      <c r="C19" s="117" t="s">
        <v>38</v>
      </c>
      <c r="D19" s="117">
        <v>6</v>
      </c>
      <c r="E19" s="124">
        <v>16</v>
      </c>
      <c r="F19" s="122">
        <f t="shared" si="1"/>
        <v>96</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f>A6+A6*1.5%</f>
        <v>2.0249250000000001</v>
      </c>
      <c r="E21" s="124">
        <v>36497</v>
      </c>
      <c r="F21" s="122">
        <f t="shared" si="1"/>
        <v>73903.687724999996</v>
      </c>
      <c r="G21" s="124">
        <v>2869</v>
      </c>
      <c r="H21" s="160">
        <f t="shared" si="0"/>
        <v>5809.5098250000001</v>
      </c>
    </row>
    <row r="22" spans="1:8" s="23" customFormat="1" ht="15.75">
      <c r="A22" s="159">
        <v>14</v>
      </c>
      <c r="B22" s="30" t="s">
        <v>48</v>
      </c>
      <c r="C22" s="31"/>
      <c r="D22" s="117"/>
      <c r="E22" s="124"/>
      <c r="F22" s="122">
        <f>F21*3%</f>
        <v>2217.1106317499998</v>
      </c>
      <c r="G22" s="124"/>
      <c r="H22" s="160">
        <f t="shared" si="0"/>
        <v>0</v>
      </c>
    </row>
    <row r="23" spans="1:8" s="23" customFormat="1" ht="15.75">
      <c r="A23" s="159">
        <v>15</v>
      </c>
      <c r="B23" s="30" t="s">
        <v>49</v>
      </c>
      <c r="C23" s="117" t="s">
        <v>36</v>
      </c>
      <c r="D23" s="117">
        <v>4</v>
      </c>
      <c r="E23" s="32">
        <v>830</v>
      </c>
      <c r="F23" s="122">
        <f t="shared" si="1"/>
        <v>3320</v>
      </c>
      <c r="G23" s="124">
        <v>390</v>
      </c>
      <c r="H23" s="160">
        <f t="shared" si="0"/>
        <v>1560</v>
      </c>
    </row>
    <row r="24" spans="1:8" s="23" customFormat="1" ht="15.75">
      <c r="A24" s="159">
        <v>16</v>
      </c>
      <c r="B24" s="30" t="s">
        <v>50</v>
      </c>
      <c r="C24" s="31" t="s">
        <v>38</v>
      </c>
      <c r="D24" s="204">
        <f>SUM(D10:D12)</f>
        <v>13</v>
      </c>
      <c r="E24" s="124">
        <v>165</v>
      </c>
      <c r="F24" s="122">
        <f t="shared" si="1"/>
        <v>2145</v>
      </c>
      <c r="G24" s="124">
        <v>61</v>
      </c>
      <c r="H24" s="160">
        <f t="shared" si="0"/>
        <v>793</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13</v>
      </c>
      <c r="E29" s="124">
        <v>0</v>
      </c>
      <c r="F29" s="122">
        <f t="shared" si="1"/>
        <v>0</v>
      </c>
      <c r="G29" s="124">
        <v>92</v>
      </c>
      <c r="H29" s="160">
        <f>D29*G29*1.9</f>
        <v>2272.4</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22.090174999997544</v>
      </c>
    </row>
    <row r="33" spans="1:8" s="41" customFormat="1" ht="15.75">
      <c r="A33" s="162"/>
      <c r="B33" s="37" t="s">
        <v>60</v>
      </c>
      <c r="C33" s="36"/>
      <c r="D33" s="38"/>
      <c r="E33" s="39"/>
      <c r="F33" s="40">
        <f>ROUND(SUM(F9:F31)+49,-2)</f>
        <v>161800</v>
      </c>
      <c r="G33" s="40"/>
      <c r="H33" s="163">
        <f>ROUND(SUM(H9:H31)+49,-2)</f>
        <v>28200</v>
      </c>
    </row>
    <row r="34" spans="1:8" s="41" customFormat="1" ht="15.75">
      <c r="A34" s="164">
        <v>25</v>
      </c>
      <c r="B34" s="562" t="s">
        <v>61</v>
      </c>
      <c r="C34" s="562"/>
      <c r="D34" s="562"/>
      <c r="E34" s="562"/>
      <c r="F34" s="42">
        <f>H33</f>
        <v>28200</v>
      </c>
      <c r="G34" s="30"/>
      <c r="H34" s="165"/>
    </row>
    <row r="35" spans="1:8" s="41" customFormat="1" ht="15.75">
      <c r="A35" s="164"/>
      <c r="B35" s="562" t="s">
        <v>142</v>
      </c>
      <c r="C35" s="562"/>
      <c r="D35" s="562"/>
      <c r="E35" s="562"/>
      <c r="F35" s="42">
        <f>F34*45%</f>
        <v>12690</v>
      </c>
      <c r="G35" s="30"/>
      <c r="H35" s="165"/>
    </row>
    <row r="36" spans="1:8" s="41" customFormat="1" ht="15.75">
      <c r="A36" s="164">
        <v>26</v>
      </c>
      <c r="B36" s="538" t="s">
        <v>145</v>
      </c>
      <c r="C36" s="539"/>
      <c r="D36" s="539"/>
      <c r="E36" s="540"/>
      <c r="F36" s="42">
        <f>18%*(F34+F35)</f>
        <v>7360.2</v>
      </c>
      <c r="G36" s="30"/>
      <c r="H36" s="165"/>
    </row>
    <row r="37" spans="1:8" s="41" customFormat="1" ht="15.75">
      <c r="A37" s="164">
        <v>27</v>
      </c>
      <c r="B37" s="541" t="s">
        <v>140</v>
      </c>
      <c r="C37" s="542"/>
      <c r="D37" s="542"/>
      <c r="E37" s="543"/>
      <c r="F37" s="42">
        <f>2%*F33</f>
        <v>3236</v>
      </c>
      <c r="G37" s="30"/>
      <c r="H37" s="165"/>
    </row>
    <row r="38" spans="1:8" s="41" customFormat="1" ht="15.75">
      <c r="A38" s="164">
        <v>28</v>
      </c>
      <c r="B38" s="541" t="s">
        <v>150</v>
      </c>
      <c r="C38" s="542"/>
      <c r="D38" s="542"/>
      <c r="E38" s="543"/>
      <c r="F38" s="42">
        <f>16.25%*(F34+F35)</f>
        <v>6644.625</v>
      </c>
      <c r="G38" s="30"/>
      <c r="H38" s="165"/>
    </row>
    <row r="39" spans="1:8" s="41" customFormat="1" ht="15.75">
      <c r="A39" s="164">
        <v>29</v>
      </c>
      <c r="B39" s="544" t="s">
        <v>62</v>
      </c>
      <c r="C39" s="544"/>
      <c r="D39" s="544"/>
      <c r="E39" s="544"/>
      <c r="F39" s="42">
        <f>SUM(F33:F35)*2%</f>
        <v>4053.8</v>
      </c>
      <c r="G39" s="43"/>
      <c r="H39" s="166"/>
    </row>
    <row r="40" spans="1:8" s="41" customFormat="1" ht="15.75">
      <c r="A40" s="164">
        <v>30</v>
      </c>
      <c r="B40" s="544" t="s">
        <v>99</v>
      </c>
      <c r="C40" s="544"/>
      <c r="D40" s="544"/>
      <c r="E40" s="544"/>
      <c r="F40" s="42">
        <f>SUM(F34:F35)*20%</f>
        <v>8178</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233162.625</v>
      </c>
      <c r="G44" s="579"/>
      <c r="H44" s="580"/>
    </row>
    <row r="45" spans="1:8" s="23" customFormat="1" ht="15.75">
      <c r="A45" s="45" t="s">
        <v>100</v>
      </c>
      <c r="B45" s="46"/>
      <c r="C45" s="47"/>
      <c r="D45" s="287"/>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287"/>
      <c r="E47" s="47"/>
      <c r="F47" s="550"/>
      <c r="G47" s="550"/>
      <c r="H47" s="551"/>
    </row>
    <row r="48" spans="1:8" s="23" customFormat="1" ht="15.75">
      <c r="A48" s="49"/>
      <c r="B48" s="47"/>
      <c r="C48" s="47"/>
      <c r="D48" s="287"/>
      <c r="E48" s="47"/>
      <c r="F48" s="550"/>
      <c r="G48" s="550"/>
      <c r="H48" s="551"/>
    </row>
    <row r="49" spans="1:8" s="23" customFormat="1" ht="15.75">
      <c r="A49" s="49"/>
      <c r="B49" s="47"/>
      <c r="C49" s="47"/>
      <c r="D49" s="287"/>
      <c r="E49" s="47"/>
      <c r="F49" s="278"/>
      <c r="G49" s="278"/>
      <c r="H49" s="279"/>
    </row>
    <row r="50" spans="1:8" s="23" customFormat="1" ht="15.75">
      <c r="A50" s="49"/>
      <c r="B50" s="47"/>
      <c r="C50" s="47"/>
      <c r="D50" s="287"/>
      <c r="E50" s="47"/>
      <c r="F50" s="278"/>
      <c r="G50" s="278"/>
      <c r="H50" s="279"/>
    </row>
    <row r="51" spans="1:8" s="23" customFormat="1" ht="15.75">
      <c r="A51" s="49"/>
      <c r="B51" s="47"/>
      <c r="C51" s="47"/>
      <c r="D51" s="287"/>
      <c r="E51" s="47"/>
      <c r="F51" s="278"/>
      <c r="G51" s="278"/>
      <c r="H51" s="279"/>
    </row>
    <row r="52" spans="1:8" s="23" customFormat="1" ht="15.75">
      <c r="A52" s="49"/>
      <c r="B52" s="47"/>
      <c r="C52" s="47"/>
      <c r="D52" s="287"/>
      <c r="E52" s="47"/>
      <c r="F52" s="278"/>
      <c r="G52" s="278"/>
      <c r="H52" s="279"/>
    </row>
    <row r="53" spans="1:8" s="23" customFormat="1" ht="15.75">
      <c r="A53" s="49"/>
      <c r="B53" s="47"/>
      <c r="C53" s="47"/>
      <c r="D53" s="287"/>
      <c r="E53" s="47"/>
      <c r="F53" s="278"/>
      <c r="G53" s="278"/>
      <c r="H53" s="279"/>
    </row>
    <row r="54" spans="1:8" s="23" customFormat="1" ht="15.75">
      <c r="A54" s="49"/>
      <c r="B54" s="47"/>
      <c r="C54" s="47"/>
      <c r="D54" s="287"/>
      <c r="E54" s="47"/>
      <c r="F54" s="278"/>
      <c r="G54" s="278"/>
      <c r="H54" s="279"/>
    </row>
    <row r="55" spans="1:8" s="23" customFormat="1" ht="16.5"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Providing  Additional  </v>
      </c>
      <c r="D60" s="557"/>
      <c r="E60" s="557"/>
      <c r="F60" s="557"/>
      <c r="G60" s="557"/>
      <c r="H60" s="558"/>
    </row>
    <row r="61" spans="1:8" s="23" customFormat="1" ht="16.5" thickBot="1">
      <c r="A61" s="559" t="str">
        <f>A4</f>
        <v>63KVA  DTC to the overloaded existing Hanchikadu   (521AAP) DTC at Hanchikadu  Kannada mataVillage  ,coming under   O&amp;M Section Pollibetta,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280" t="s">
        <v>32</v>
      </c>
      <c r="H64" s="281" t="s">
        <v>33</v>
      </c>
    </row>
    <row r="65" spans="1:8" s="23" customFormat="1" ht="31.5">
      <c r="A65" s="172">
        <v>1</v>
      </c>
      <c r="B65" s="277"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277" t="s">
        <v>155</v>
      </c>
      <c r="C69" s="55" t="s">
        <v>69</v>
      </c>
      <c r="D69" s="205">
        <v>1</v>
      </c>
      <c r="E69" s="56">
        <v>120360</v>
      </c>
      <c r="F69" s="57">
        <f>D69*E69</f>
        <v>120360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277"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15.7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16.049999999988358</v>
      </c>
      <c r="G88" s="29"/>
      <c r="H88" s="161">
        <f>H89-SUM(H65:H87)</f>
        <v>84</v>
      </c>
    </row>
    <row r="89" spans="1:8" s="23" customFormat="1" ht="15.75">
      <c r="A89" s="175"/>
      <c r="B89" s="62" t="s">
        <v>60</v>
      </c>
      <c r="C89" s="63"/>
      <c r="D89" s="61"/>
      <c r="E89" s="64"/>
      <c r="F89" s="65">
        <f>ROUND(SUM(F65:F87)+49,-2)</f>
        <v>185900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3718</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4083.4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223482.875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288"/>
      <c r="B104" s="289"/>
      <c r="C104" s="47"/>
      <c r="D104" s="67"/>
      <c r="E104" s="47"/>
      <c r="F104" s="47"/>
      <c r="G104" s="47"/>
      <c r="H104" s="48"/>
    </row>
    <row r="105" spans="1:8" s="23" customFormat="1" ht="15.75">
      <c r="A105" s="288"/>
      <c r="B105" s="289"/>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5.75">
      <c r="A111" s="555" t="str">
        <f>A3</f>
        <v xml:space="preserve">Estimate </v>
      </c>
      <c r="B111" s="556"/>
      <c r="C111" s="557" t="str">
        <f>C60</f>
        <v xml:space="preserve"> for Providing  Additional  </v>
      </c>
      <c r="D111" s="557"/>
      <c r="E111" s="557"/>
      <c r="F111" s="557"/>
      <c r="G111" s="557"/>
      <c r="H111" s="558"/>
    </row>
    <row r="112" spans="1:8" s="23" customFormat="1" ht="15.75">
      <c r="A112" s="559" t="str">
        <f>A4</f>
        <v>63KVA  DTC to the overloaded existing Hanchikadu   (521AAP) DTC at Hanchikadu  Kannada mataVillage  ,coming under   O&amp;M Section Pollibetta, Virajpet Sub Division.</v>
      </c>
      <c r="B112" s="560"/>
      <c r="C112" s="560"/>
      <c r="D112" s="560"/>
      <c r="E112" s="560"/>
      <c r="F112" s="560"/>
      <c r="G112" s="560"/>
      <c r="H112" s="561"/>
    </row>
    <row r="113" spans="1:8" s="23" customFormat="1" ht="15.75">
      <c r="A113" s="24" t="s">
        <v>160</v>
      </c>
      <c r="B113" s="25"/>
      <c r="C113" s="287"/>
      <c r="D113" s="287"/>
      <c r="E113" s="287"/>
      <c r="F113" s="287"/>
      <c r="G113" s="581"/>
      <c r="H113" s="582"/>
    </row>
    <row r="114" spans="1:8" s="23" customFormat="1">
      <c r="A114" s="118">
        <f>C114*F114*H114</f>
        <v>0.14000000000000001</v>
      </c>
      <c r="B114" s="282" t="s">
        <v>25</v>
      </c>
      <c r="C114" s="156">
        <v>3.5000000000000003E-2</v>
      </c>
      <c r="D114" s="583" t="s">
        <v>26</v>
      </c>
      <c r="E114" s="583"/>
      <c r="F114" s="156">
        <v>1</v>
      </c>
      <c r="G114" s="282"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280" t="s">
        <v>32</v>
      </c>
      <c r="H116" s="281" t="s">
        <v>33</v>
      </c>
    </row>
    <row r="117" spans="1:8" s="23" customFormat="1" ht="15.75">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c r="A118" s="159">
        <v>2</v>
      </c>
      <c r="B118" s="30" t="s">
        <v>39</v>
      </c>
      <c r="C118" s="31" t="s">
        <v>38</v>
      </c>
      <c r="D118" s="117">
        <v>0</v>
      </c>
      <c r="E118" s="124">
        <v>3689</v>
      </c>
      <c r="F118" s="122">
        <f t="shared" si="4"/>
        <v>0</v>
      </c>
      <c r="G118" s="124">
        <v>1166</v>
      </c>
      <c r="H118" s="160">
        <f t="shared" si="5"/>
        <v>0</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8</v>
      </c>
      <c r="E122" s="32">
        <v>272</v>
      </c>
      <c r="F122" s="28">
        <f t="shared" si="4"/>
        <v>2176</v>
      </c>
      <c r="G122" s="135">
        <v>106</v>
      </c>
      <c r="H122" s="161">
        <f>G122*D122</f>
        <v>848</v>
      </c>
    </row>
    <row r="123" spans="1:8" s="23" customFormat="1" ht="15.75">
      <c r="A123" s="159">
        <v>7</v>
      </c>
      <c r="B123" s="30" t="s">
        <v>44</v>
      </c>
      <c r="C123" s="117" t="s">
        <v>38</v>
      </c>
      <c r="D123" s="117">
        <v>10</v>
      </c>
      <c r="E123" s="124">
        <v>16</v>
      </c>
      <c r="F123" s="122">
        <f t="shared" si="4"/>
        <v>160</v>
      </c>
      <c r="G123" s="124">
        <v>0</v>
      </c>
      <c r="H123" s="160">
        <f>G123*D123</f>
        <v>0</v>
      </c>
    </row>
    <row r="124" spans="1:8" s="23" customFormat="1" ht="15.75">
      <c r="A124" s="159">
        <v>8</v>
      </c>
      <c r="B124" s="30" t="s">
        <v>45</v>
      </c>
      <c r="C124" s="117" t="s">
        <v>38</v>
      </c>
      <c r="D124" s="117">
        <v>0</v>
      </c>
      <c r="E124" s="124">
        <v>48</v>
      </c>
      <c r="F124" s="122">
        <f t="shared" si="4"/>
        <v>0</v>
      </c>
      <c r="G124" s="124">
        <v>0</v>
      </c>
      <c r="H124" s="160">
        <f>G124*D124</f>
        <v>0</v>
      </c>
    </row>
    <row r="125" spans="1:8" s="23" customFormat="1" ht="15.75">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c r="A126" s="159">
        <v>10</v>
      </c>
      <c r="B126" s="30" t="s">
        <v>48</v>
      </c>
      <c r="C126" s="31"/>
      <c r="D126" s="117"/>
      <c r="E126" s="124"/>
      <c r="F126" s="122">
        <f>F125*3%</f>
        <v>91.876176000000001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0</v>
      </c>
      <c r="E134" s="124">
        <v>0</v>
      </c>
      <c r="F134" s="122">
        <f t="shared" si="7"/>
        <v>0</v>
      </c>
      <c r="G134" s="124">
        <v>92</v>
      </c>
      <c r="H134" s="160">
        <f>D134*G134*1.9</f>
        <v>0</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9.5846240000000762</v>
      </c>
      <c r="G136" s="32"/>
      <c r="H136" s="161">
        <f>H137-SUM(H117:H135)</f>
        <v>53.021600000000035</v>
      </c>
    </row>
    <row r="137" spans="1:8" s="23" customFormat="1" ht="15.75">
      <c r="A137" s="162"/>
      <c r="B137" s="37" t="s">
        <v>60</v>
      </c>
      <c r="C137" s="36"/>
      <c r="D137" s="38"/>
      <c r="E137" s="39"/>
      <c r="F137" s="40">
        <f>ROUND(SUM(F117:F135)+49,-2)</f>
        <v>5500</v>
      </c>
      <c r="G137" s="40"/>
      <c r="H137" s="163">
        <f>ROUND(SUM(H117:H135)+49,-2)</f>
        <v>1200</v>
      </c>
    </row>
    <row r="138" spans="1:8" s="23" customFormat="1" ht="15.75">
      <c r="A138" s="164">
        <v>21</v>
      </c>
      <c r="B138" s="562" t="s">
        <v>61</v>
      </c>
      <c r="C138" s="562"/>
      <c r="D138" s="562"/>
      <c r="E138" s="562"/>
      <c r="F138" s="42">
        <f>H137</f>
        <v>1200</v>
      </c>
      <c r="G138" s="30"/>
      <c r="H138" s="165"/>
    </row>
    <row r="139" spans="1:8" s="23" customFormat="1" ht="15.75">
      <c r="A139" s="164"/>
      <c r="B139" s="562" t="s">
        <v>142</v>
      </c>
      <c r="C139" s="562"/>
      <c r="D139" s="562"/>
      <c r="E139" s="562"/>
      <c r="F139" s="42">
        <f>F138*45%</f>
        <v>540</v>
      </c>
      <c r="G139" s="30"/>
      <c r="H139" s="165"/>
    </row>
    <row r="140" spans="1:8" s="23" customFormat="1" ht="15.75">
      <c r="A140" s="164">
        <v>22</v>
      </c>
      <c r="B140" s="538" t="s">
        <v>145</v>
      </c>
      <c r="C140" s="539"/>
      <c r="D140" s="539"/>
      <c r="E140" s="540"/>
      <c r="F140" s="42">
        <f>18%*(F138+F139)</f>
        <v>313.2</v>
      </c>
      <c r="G140" s="30"/>
      <c r="H140" s="165"/>
    </row>
    <row r="141" spans="1:8" s="23" customFormat="1" ht="15.75">
      <c r="A141" s="164">
        <v>23</v>
      </c>
      <c r="B141" s="541" t="s">
        <v>140</v>
      </c>
      <c r="C141" s="542"/>
      <c r="D141" s="542"/>
      <c r="E141" s="543"/>
      <c r="F141" s="42">
        <f>2%*F137</f>
        <v>110</v>
      </c>
      <c r="G141" s="30"/>
      <c r="H141" s="165"/>
    </row>
    <row r="142" spans="1:8" s="23" customFormat="1" ht="15.75">
      <c r="A142" s="164">
        <v>24</v>
      </c>
      <c r="B142" s="541" t="s">
        <v>150</v>
      </c>
      <c r="C142" s="542"/>
      <c r="D142" s="542"/>
      <c r="E142" s="543"/>
      <c r="F142" s="42">
        <f>16.25%*(F138+F139)</f>
        <v>282.75</v>
      </c>
      <c r="G142" s="30"/>
      <c r="H142" s="165"/>
    </row>
    <row r="143" spans="1:8" s="23" customFormat="1" ht="15.75">
      <c r="A143" s="164">
        <v>25</v>
      </c>
      <c r="B143" s="544" t="s">
        <v>62</v>
      </c>
      <c r="C143" s="544"/>
      <c r="D143" s="544"/>
      <c r="E143" s="544"/>
      <c r="F143" s="42">
        <f>SUM(F137:F139)*2%</f>
        <v>144.80000000000001</v>
      </c>
      <c r="G143" s="43"/>
      <c r="H143" s="166"/>
    </row>
    <row r="144" spans="1:8" s="23" customFormat="1" ht="15.75">
      <c r="A144" s="164">
        <v>26</v>
      </c>
      <c r="B144" s="544" t="s">
        <v>99</v>
      </c>
      <c r="C144" s="544"/>
      <c r="D144" s="544"/>
      <c r="E144" s="544"/>
      <c r="F144" s="42">
        <f>SUM(F138:F139)*20%</f>
        <v>348</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8638.75</v>
      </c>
      <c r="G148" s="579"/>
      <c r="H148" s="580"/>
    </row>
    <row r="149" spans="1:8" s="23" customFormat="1" ht="15.75">
      <c r="A149" s="45" t="s">
        <v>100</v>
      </c>
      <c r="B149" s="46"/>
      <c r="C149" s="47"/>
      <c r="D149" s="287"/>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287"/>
      <c r="E151" s="47"/>
      <c r="F151" s="550"/>
      <c r="G151" s="550"/>
      <c r="H151" s="551"/>
    </row>
    <row r="152" spans="1:8" s="23" customFormat="1" ht="15.75">
      <c r="A152" s="49"/>
      <c r="B152" s="47"/>
      <c r="C152" s="47"/>
      <c r="D152" s="287"/>
      <c r="E152" s="47"/>
      <c r="F152" s="550"/>
      <c r="G152" s="550"/>
      <c r="H152" s="551"/>
    </row>
    <row r="153" spans="1:8" s="23" customFormat="1" ht="15.75">
      <c r="A153" s="288"/>
      <c r="B153" s="289"/>
      <c r="C153" s="47"/>
      <c r="D153" s="67"/>
      <c r="E153" s="47"/>
      <c r="F153" s="47"/>
      <c r="G153" s="47"/>
      <c r="H153" s="48"/>
    </row>
    <row r="154" spans="1:8" s="23" customFormat="1" ht="15.75">
      <c r="A154" s="288"/>
      <c r="B154" s="289"/>
      <c r="C154" s="47"/>
      <c r="D154" s="67"/>
      <c r="E154" s="47"/>
      <c r="F154" s="47"/>
      <c r="G154" s="47"/>
      <c r="H154" s="48"/>
    </row>
    <row r="155" spans="1:8" s="23" customFormat="1" ht="15.75">
      <c r="A155" s="288"/>
      <c r="B155" s="289"/>
      <c r="C155" s="47"/>
      <c r="D155" s="67"/>
      <c r="E155" s="47"/>
      <c r="F155" s="47"/>
      <c r="G155" s="47"/>
      <c r="H155" s="48"/>
    </row>
    <row r="156" spans="1:8" s="23" customFormat="1" ht="15.75">
      <c r="A156" s="288"/>
      <c r="B156" s="289"/>
      <c r="C156" s="47"/>
      <c r="D156" s="67"/>
      <c r="E156" s="47"/>
      <c r="F156" s="47"/>
      <c r="G156" s="47"/>
      <c r="H156" s="48"/>
    </row>
    <row r="157" spans="1:8" s="23" customFormat="1" ht="15.75">
      <c r="A157" s="288"/>
      <c r="B157" s="289"/>
      <c r="C157" s="47"/>
      <c r="D157" s="67"/>
      <c r="E157" s="47"/>
      <c r="F157" s="47"/>
      <c r="G157" s="47"/>
      <c r="H157" s="48"/>
    </row>
    <row r="158" spans="1:8" s="23" customFormat="1" ht="15.75">
      <c r="A158" s="288"/>
      <c r="B158" s="289"/>
      <c r="C158" s="47"/>
      <c r="D158" s="67"/>
      <c r="E158" s="47"/>
      <c r="F158" s="47"/>
      <c r="G158" s="47"/>
      <c r="H158" s="48"/>
    </row>
    <row r="159" spans="1:8" s="23" customFormat="1" ht="15.75">
      <c r="A159" s="288"/>
      <c r="B159" s="289"/>
      <c r="C159" s="47"/>
      <c r="D159" s="67"/>
      <c r="E159" s="47"/>
      <c r="F159" s="47"/>
      <c r="G159" s="47"/>
      <c r="H159" s="48"/>
    </row>
    <row r="160" spans="1:8" s="23" customFormat="1" ht="15.75">
      <c r="A160" s="288"/>
      <c r="B160" s="289"/>
      <c r="C160" s="47"/>
      <c r="D160" s="67"/>
      <c r="E160" s="47"/>
      <c r="F160" s="47"/>
      <c r="G160" s="47"/>
      <c r="H160" s="48"/>
    </row>
    <row r="161" spans="1:8" s="23" customFormat="1" ht="15.75">
      <c r="A161" s="288"/>
      <c r="B161" s="289"/>
      <c r="C161" s="47"/>
      <c r="D161" s="67"/>
      <c r="E161" s="47"/>
      <c r="F161" s="47"/>
      <c r="G161" s="47"/>
      <c r="H161" s="48"/>
    </row>
    <row r="162" spans="1:8" s="23" customFormat="1" ht="15.75">
      <c r="A162" s="288"/>
      <c r="B162" s="289"/>
      <c r="C162" s="47"/>
      <c r="D162" s="67"/>
      <c r="E162" s="47"/>
      <c r="F162" s="47"/>
      <c r="G162" s="47"/>
      <c r="H162" s="48"/>
    </row>
    <row r="163" spans="1:8" s="23" customFormat="1" ht="15.75">
      <c r="A163" s="288"/>
      <c r="B163" s="289"/>
      <c r="C163" s="47"/>
      <c r="D163" s="67"/>
      <c r="E163" s="47"/>
      <c r="F163" s="47"/>
      <c r="G163" s="47"/>
      <c r="H163" s="48"/>
    </row>
    <row r="164" spans="1:8" s="23" customFormat="1" ht="15.75">
      <c r="A164" s="288"/>
      <c r="B164" s="289"/>
      <c r="C164" s="47"/>
      <c r="D164" s="67"/>
      <c r="E164" s="47"/>
      <c r="F164" s="47"/>
      <c r="G164" s="47"/>
      <c r="H164" s="48"/>
    </row>
    <row r="165" spans="1:8" s="23" customFormat="1" ht="15.75">
      <c r="A165" s="288"/>
      <c r="B165" s="289"/>
      <c r="C165" s="47"/>
      <c r="D165" s="67"/>
      <c r="E165" s="47"/>
      <c r="F165" s="47"/>
      <c r="G165" s="47"/>
      <c r="H165" s="48"/>
    </row>
    <row r="166" spans="1:8" s="23" customFormat="1" ht="16.5" thickBot="1">
      <c r="A166" s="179"/>
      <c r="B166" s="180"/>
      <c r="C166" s="168"/>
      <c r="D166" s="181"/>
      <c r="E166" s="168"/>
      <c r="F166" s="168"/>
      <c r="G166" s="168"/>
      <c r="H166" s="182"/>
    </row>
    <row r="167" spans="1:8" s="23" customFormat="1" ht="15.75">
      <c r="A167" s="288"/>
      <c r="B167" s="289"/>
      <c r="C167" s="47"/>
      <c r="D167" s="67"/>
      <c r="E167" s="47"/>
      <c r="F167" s="47"/>
      <c r="G167" s="47"/>
      <c r="H167" s="48"/>
    </row>
    <row r="168" spans="1:8" s="23" customFormat="1" ht="16.5" thickBot="1">
      <c r="A168" s="288"/>
      <c r="B168" s="289"/>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233162.625</v>
      </c>
      <c r="E170" s="572"/>
      <c r="F170" s="107"/>
      <c r="G170" s="107"/>
      <c r="H170" s="112"/>
    </row>
    <row r="171" spans="1:8" s="23" customFormat="1" ht="15.75">
      <c r="A171" s="106" t="str">
        <f>A62</f>
        <v>Part : B -Erection of DTC</v>
      </c>
      <c r="B171" s="107"/>
      <c r="C171" s="107"/>
      <c r="D171" s="572">
        <f>F100</f>
        <v>223482.875</v>
      </c>
      <c r="E171" s="572"/>
      <c r="F171" s="107"/>
      <c r="G171" s="107"/>
      <c r="H171" s="112"/>
    </row>
    <row r="172" spans="1:8" s="23" customFormat="1" ht="15.75">
      <c r="A172" s="106" t="str">
        <f>A113</f>
        <v>Part : C -LT Extension</v>
      </c>
      <c r="B172" s="107"/>
      <c r="C172" s="107"/>
      <c r="D172" s="290"/>
      <c r="E172" s="290">
        <f>F148</f>
        <v>8638.75</v>
      </c>
      <c r="F172" s="107"/>
      <c r="G172" s="107"/>
      <c r="H172" s="112"/>
    </row>
    <row r="173" spans="1:8" s="23" customFormat="1" ht="15.75">
      <c r="A173" s="113"/>
      <c r="B173" s="114" t="s">
        <v>0</v>
      </c>
      <c r="C173" s="114"/>
      <c r="D173" s="545">
        <f>E172+D171+D170</f>
        <v>465284.25</v>
      </c>
      <c r="E173" s="546"/>
      <c r="F173" s="114" t="s">
        <v>90</v>
      </c>
      <c r="G173" s="115">
        <f>D173</f>
        <v>465284.25</v>
      </c>
      <c r="H173" s="116" t="s">
        <v>91</v>
      </c>
    </row>
    <row r="174" spans="1:8" s="23" customFormat="1" ht="20.25" thickBot="1">
      <c r="A174" s="599" t="s">
        <v>172</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f>G173</f>
        <v>465284.25</v>
      </c>
      <c r="D176" s="46" t="s">
        <v>94</v>
      </c>
      <c r="E176" s="570" t="s">
        <v>164</v>
      </c>
      <c r="F176" s="570"/>
      <c r="G176" s="570" t="str">
        <f>C3</f>
        <v xml:space="preserve"> for Providing  Additional  </v>
      </c>
      <c r="H176" s="571"/>
    </row>
    <row r="177" spans="1:8" s="189" customFormat="1" ht="15.75">
      <c r="A177" s="594" t="str">
        <f>A4</f>
        <v>63KVA  DTC to the overloaded existing Hanchikadu   (521AAP) DTC at Hanchikadu  Kannada mataVillage  ,coming under   O&amp;M Section Pollibetta, Virajpet Sub Division.</v>
      </c>
      <c r="B177" s="595"/>
      <c r="C177" s="595"/>
      <c r="D177" s="595"/>
      <c r="E177" s="595"/>
      <c r="F177" s="595"/>
      <c r="G177" s="595"/>
      <c r="H177" s="596"/>
    </row>
    <row r="178" spans="1:8" s="23" customFormat="1" ht="15.75">
      <c r="A178" s="589" t="s">
        <v>95</v>
      </c>
      <c r="B178" s="590"/>
      <c r="C178" s="590"/>
      <c r="D178" s="590"/>
      <c r="E178" s="590"/>
      <c r="F178" s="590"/>
      <c r="G178" s="590"/>
      <c r="H178" s="591"/>
    </row>
    <row r="179" spans="1:8" s="23" customFormat="1" ht="15.75">
      <c r="A179" s="589" t="s">
        <v>168</v>
      </c>
      <c r="B179" s="590"/>
      <c r="C179" s="590"/>
      <c r="D179" s="590"/>
      <c r="E179" s="590"/>
      <c r="F179" s="590"/>
      <c r="G179" s="590"/>
      <c r="H179" s="591"/>
    </row>
    <row r="180" spans="1:8" s="23" customFormat="1" ht="15.75">
      <c r="A180" s="589" t="s">
        <v>169</v>
      </c>
      <c r="B180" s="597"/>
      <c r="C180" s="597"/>
      <c r="D180" s="597"/>
      <c r="E180" s="597"/>
      <c r="F180" s="597"/>
      <c r="G180" s="597"/>
      <c r="H180" s="598"/>
    </row>
    <row r="181" spans="1:8" s="23" customFormat="1" ht="15.75">
      <c r="A181" s="589" t="s">
        <v>170</v>
      </c>
      <c r="B181" s="597"/>
      <c r="C181" s="597"/>
      <c r="D181" s="597"/>
      <c r="E181" s="597"/>
      <c r="F181" s="597"/>
      <c r="G181" s="597"/>
      <c r="H181" s="598"/>
    </row>
    <row r="182" spans="1:8" s="23" customFormat="1" ht="15.75">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5.75">
      <c r="A184" s="586" t="s">
        <v>171</v>
      </c>
      <c r="B184" s="587"/>
      <c r="C184" s="587"/>
      <c r="D184" s="587"/>
      <c r="E184" s="587"/>
      <c r="F184" s="587"/>
      <c r="G184" s="587"/>
      <c r="H184" s="588"/>
    </row>
    <row r="185" spans="1:8" s="23" customFormat="1" ht="15.75">
      <c r="A185" s="589" t="s">
        <v>162</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287"/>
      <c r="E187" s="68"/>
      <c r="F187" s="26"/>
      <c r="G187" s="592"/>
      <c r="H187" s="593"/>
    </row>
    <row r="188" spans="1:8" s="23" customFormat="1" ht="15.75">
      <c r="A188" s="586" t="s">
        <v>98</v>
      </c>
      <c r="B188" s="587"/>
      <c r="C188" s="587"/>
      <c r="D188" s="587"/>
      <c r="E188" s="587"/>
      <c r="F188" s="587"/>
      <c r="G188" s="587"/>
      <c r="H188" s="588"/>
    </row>
    <row r="189" spans="1:8" s="23" customFormat="1" ht="15.75">
      <c r="A189" s="106"/>
      <c r="B189" s="107"/>
      <c r="C189" s="46"/>
      <c r="D189" s="278"/>
      <c r="E189" s="46"/>
      <c r="F189" s="46"/>
      <c r="G189" s="46"/>
      <c r="H189" s="79"/>
    </row>
    <row r="190" spans="1:8" s="23" customFormat="1" ht="15.75">
      <c r="A190" s="45"/>
      <c r="B190" s="46"/>
      <c r="C190" s="46"/>
      <c r="D190" s="278"/>
      <c r="E190" s="46"/>
      <c r="F190" s="46"/>
      <c r="G190" s="278"/>
      <c r="H190" s="79"/>
    </row>
    <row r="191" spans="1:8" s="23" customFormat="1" ht="15.75">
      <c r="A191" s="45"/>
      <c r="B191" s="46"/>
      <c r="C191" s="46"/>
      <c r="D191" s="278"/>
      <c r="E191" s="46"/>
      <c r="F191" s="46"/>
      <c r="G191" s="278"/>
      <c r="H191" s="79"/>
    </row>
    <row r="192" spans="1:8" s="23" customFormat="1" ht="15.75">
      <c r="A192" s="45"/>
      <c r="B192" s="46"/>
      <c r="C192" s="46"/>
      <c r="D192" s="278"/>
      <c r="E192" s="46"/>
      <c r="F192" s="46"/>
      <c r="G192" s="278"/>
      <c r="H192" s="79"/>
    </row>
    <row r="193" spans="1:8" s="23" customFormat="1" ht="15.75">
      <c r="A193" s="586"/>
      <c r="B193" s="587"/>
      <c r="C193" s="587"/>
      <c r="D193" s="587"/>
      <c r="E193" s="587"/>
      <c r="F193" s="587"/>
      <c r="G193" s="587"/>
      <c r="H193" s="588"/>
    </row>
    <row r="194" spans="1:8" s="23" customFormat="1" ht="15.75">
      <c r="A194" s="284"/>
      <c r="B194" s="285"/>
      <c r="C194" s="285"/>
      <c r="D194" s="285"/>
      <c r="E194" s="285"/>
      <c r="F194" s="285"/>
      <c r="G194" s="285"/>
      <c r="H194" s="286"/>
    </row>
    <row r="195" spans="1:8" s="23" customFormat="1" ht="15.75">
      <c r="A195" s="284"/>
      <c r="B195" s="285"/>
      <c r="C195" s="285"/>
      <c r="D195" s="285"/>
      <c r="E195" s="285"/>
      <c r="F195" s="285"/>
      <c r="G195" s="285"/>
      <c r="H195" s="286"/>
    </row>
    <row r="196" spans="1:8" s="23" customFormat="1" ht="15.75">
      <c r="A196" s="284"/>
      <c r="B196" s="285"/>
      <c r="C196" s="285"/>
      <c r="D196" s="285"/>
      <c r="E196" s="285"/>
      <c r="F196" s="285"/>
      <c r="G196" s="285"/>
      <c r="H196" s="286"/>
    </row>
    <row r="197" spans="1:8" s="23" customFormat="1" ht="15.75">
      <c r="A197" s="284"/>
      <c r="B197" s="285"/>
      <c r="C197" s="285"/>
      <c r="D197" s="285"/>
      <c r="E197" s="285"/>
      <c r="F197" s="285"/>
      <c r="G197" s="285"/>
      <c r="H197" s="286"/>
    </row>
    <row r="198" spans="1:8" s="23" customFormat="1" ht="15.75">
      <c r="A198" s="284"/>
      <c r="B198" s="285"/>
      <c r="C198" s="285"/>
      <c r="D198" s="285"/>
      <c r="E198" s="285"/>
      <c r="F198" s="285"/>
      <c r="G198" s="285"/>
      <c r="H198" s="286"/>
    </row>
    <row r="199" spans="1:8" s="23" customFormat="1" ht="15.75">
      <c r="A199" s="284"/>
      <c r="B199" s="285"/>
      <c r="C199" s="285"/>
      <c r="D199" s="285"/>
      <c r="E199" s="285"/>
      <c r="F199" s="285"/>
      <c r="G199" s="285"/>
      <c r="H199" s="286"/>
    </row>
    <row r="200" spans="1:8" s="23" customFormat="1" ht="15.75">
      <c r="A200" s="106"/>
      <c r="B200" s="107"/>
      <c r="C200" s="46"/>
      <c r="D200" s="278"/>
      <c r="E200" s="46"/>
      <c r="F200" s="46"/>
      <c r="G200" s="46"/>
      <c r="H200" s="79"/>
    </row>
    <row r="201" spans="1:8" s="23" customFormat="1" ht="15.75">
      <c r="A201" s="45"/>
      <c r="B201" s="46"/>
      <c r="C201" s="46"/>
      <c r="D201" s="278"/>
      <c r="E201" s="46"/>
      <c r="F201" s="46"/>
      <c r="G201" s="278"/>
      <c r="H201" s="79"/>
    </row>
    <row r="202" spans="1:8" s="23" customFormat="1" ht="15.75">
      <c r="A202" s="45"/>
      <c r="B202" s="46"/>
      <c r="C202" s="46"/>
      <c r="D202" s="278"/>
      <c r="E202" s="46"/>
      <c r="F202" s="46"/>
      <c r="G202" s="278"/>
      <c r="H202" s="79"/>
    </row>
    <row r="203" spans="1:8" s="23" customFormat="1" ht="15.75">
      <c r="A203" s="45"/>
      <c r="B203" s="46"/>
      <c r="C203" s="46"/>
      <c r="D203" s="278"/>
      <c r="E203" s="46"/>
      <c r="F203" s="46"/>
      <c r="G203" s="278"/>
      <c r="H203" s="79"/>
    </row>
    <row r="204" spans="1:8" s="23" customFormat="1" ht="15.75">
      <c r="A204" s="45"/>
      <c r="B204" s="46"/>
      <c r="C204" s="46"/>
      <c r="D204" s="278"/>
      <c r="E204" s="46"/>
      <c r="F204" s="46"/>
      <c r="G204" s="278"/>
      <c r="H204" s="79"/>
    </row>
    <row r="205" spans="1:8" s="23" customFormat="1" ht="16.5" thickBot="1">
      <c r="A205" s="183"/>
      <c r="B205" s="184"/>
      <c r="C205" s="184"/>
      <c r="D205" s="170"/>
      <c r="E205" s="184"/>
      <c r="F205" s="184"/>
      <c r="G205" s="170"/>
      <c r="H205" s="185"/>
    </row>
    <row r="206" spans="1:8" s="23" customFormat="1" ht="15.75">
      <c r="A206" s="45"/>
      <c r="B206" s="46"/>
      <c r="C206" s="46"/>
      <c r="D206" s="278"/>
      <c r="E206" s="46"/>
      <c r="F206" s="46"/>
      <c r="G206" s="278"/>
      <c r="H206" s="79"/>
    </row>
    <row r="207" spans="1:8" s="23" customFormat="1" ht="15.75">
      <c r="A207" s="45"/>
      <c r="B207" s="46"/>
      <c r="C207" s="46"/>
      <c r="D207" s="278"/>
      <c r="E207" s="46"/>
      <c r="F207" s="46"/>
      <c r="G207" s="278"/>
      <c r="H207" s="79"/>
    </row>
    <row r="208" spans="1:8" s="23" customFormat="1" ht="15.75">
      <c r="A208" s="45"/>
      <c r="B208" s="46"/>
      <c r="C208" s="46"/>
      <c r="D208" s="278"/>
      <c r="E208" s="46"/>
      <c r="F208" s="46"/>
      <c r="G208" s="278"/>
      <c r="H208" s="79"/>
    </row>
    <row r="209" spans="1:8" s="23" customFormat="1" ht="15.75">
      <c r="A209" s="45"/>
      <c r="B209" s="46"/>
      <c r="C209" s="46"/>
      <c r="D209" s="278"/>
      <c r="E209" s="46"/>
      <c r="F209" s="46"/>
      <c r="G209" s="278"/>
      <c r="H209" s="79"/>
    </row>
    <row r="210" spans="1:8" s="23" customFormat="1" ht="15.75">
      <c r="A210" s="45"/>
      <c r="B210" s="46"/>
      <c r="C210" s="46"/>
      <c r="D210" s="278"/>
      <c r="E210" s="46"/>
      <c r="F210" s="46"/>
      <c r="G210" s="278"/>
      <c r="H210" s="79"/>
    </row>
    <row r="211" spans="1:8" s="23" customFormat="1" ht="15.75">
      <c r="A211" s="45"/>
      <c r="B211" s="46"/>
      <c r="C211" s="46"/>
      <c r="D211" s="278"/>
      <c r="E211" s="46"/>
      <c r="F211" s="46"/>
      <c r="G211" s="278"/>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6:H46"/>
    <mergeCell ref="F47:H47"/>
    <mergeCell ref="F48:H48"/>
    <mergeCell ref="A58:H58"/>
    <mergeCell ref="B38:E38"/>
    <mergeCell ref="B39:E39"/>
    <mergeCell ref="B40:E40"/>
    <mergeCell ref="B41:E41"/>
    <mergeCell ref="B42:E42"/>
    <mergeCell ref="B43:E43"/>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GI339"/>
  <sheetViews>
    <sheetView topLeftCell="A189" workbookViewId="0">
      <selection activeCell="A169" sqref="A169:H205"/>
    </sheetView>
  </sheetViews>
  <sheetFormatPr defaultColWidth="9.140625" defaultRowHeight="12.75"/>
  <cols>
    <col min="1" max="1" width="3.85546875" style="22" customWidth="1"/>
    <col min="2" max="2" width="42.28515625" style="22" bestFit="1" customWidth="1"/>
    <col min="3" max="3" width="7.85546875" style="22" bestFit="1" customWidth="1"/>
    <col min="4" max="4" width="6.42578125" style="23" customWidth="1"/>
    <col min="5" max="5" width="10.7109375" style="22" bestFit="1" customWidth="1"/>
    <col min="6" max="6" width="10.5703125" style="22" customWidth="1"/>
    <col min="7" max="7" width="10" style="22" customWidth="1"/>
    <col min="8" max="8" width="14.42578125" style="22" customWidth="1"/>
    <col min="9" max="16384" width="9.140625" style="22"/>
  </cols>
  <sheetData>
    <row r="1" spans="1:191" s="23" customFormat="1" ht="19.5" thickBot="1">
      <c r="A1" s="453" t="s">
        <v>23</v>
      </c>
      <c r="B1" s="454"/>
      <c r="C1" s="454"/>
      <c r="D1" s="454"/>
      <c r="E1" s="454"/>
      <c r="F1" s="454"/>
      <c r="G1" s="454"/>
      <c r="H1" s="455"/>
    </row>
    <row r="2" spans="1:191" s="23" customFormat="1" ht="15.75">
      <c r="A2" s="456" t="s">
        <v>173</v>
      </c>
      <c r="B2" s="457"/>
      <c r="C2" s="457"/>
      <c r="D2" s="457"/>
      <c r="E2" s="457"/>
      <c r="F2" s="457"/>
      <c r="G2" s="457"/>
      <c r="H2" s="458"/>
    </row>
    <row r="3" spans="1:191" s="23" customFormat="1" ht="14.25">
      <c r="A3" s="447" t="s">
        <v>166</v>
      </c>
      <c r="B3" s="459"/>
      <c r="C3" s="448" t="s">
        <v>245</v>
      </c>
      <c r="D3" s="448"/>
      <c r="E3" s="448"/>
      <c r="F3" s="448"/>
      <c r="G3" s="448"/>
      <c r="H3" s="449"/>
    </row>
    <row r="4" spans="1:191" s="23" customFormat="1" ht="34.5" customHeight="1">
      <c r="A4" s="450" t="s">
        <v>246</v>
      </c>
      <c r="B4" s="451"/>
      <c r="C4" s="451"/>
      <c r="D4" s="451"/>
      <c r="E4" s="451"/>
      <c r="F4" s="451"/>
      <c r="G4" s="451"/>
      <c r="H4" s="452"/>
    </row>
    <row r="5" spans="1:191" s="23" customFormat="1" ht="15" customHeight="1">
      <c r="A5" s="24" t="s">
        <v>24</v>
      </c>
      <c r="B5" s="25"/>
      <c r="C5" s="444"/>
      <c r="D5" s="444"/>
      <c r="E5" s="444"/>
      <c r="F5" s="444"/>
      <c r="G5" s="460" t="s">
        <v>247</v>
      </c>
      <c r="H5" s="461"/>
    </row>
    <row r="6" spans="1:191" s="26" customFormat="1" ht="11.25" customHeight="1">
      <c r="A6" s="118">
        <f>C6*F6*H6</f>
        <v>0.10500000000000001</v>
      </c>
      <c r="B6" s="439" t="s">
        <v>25</v>
      </c>
      <c r="C6" s="156">
        <v>3.5000000000000003E-2</v>
      </c>
      <c r="D6" s="462" t="s">
        <v>26</v>
      </c>
      <c r="E6" s="462"/>
      <c r="F6" s="156">
        <v>1</v>
      </c>
      <c r="G6" s="439" t="s">
        <v>27</v>
      </c>
      <c r="H6" s="157">
        <v>3</v>
      </c>
      <c r="I6" s="121"/>
      <c r="J6" s="440"/>
      <c r="K6" s="120"/>
      <c r="L6" s="440"/>
      <c r="M6" s="120"/>
      <c r="N6" s="440"/>
      <c r="O6" s="120"/>
      <c r="P6" s="121"/>
      <c r="Q6" s="440"/>
      <c r="R6" s="120"/>
      <c r="S6" s="585"/>
      <c r="T6" s="585"/>
      <c r="U6" s="120"/>
      <c r="V6" s="440"/>
      <c r="W6" s="120"/>
      <c r="X6" s="121"/>
      <c r="Y6" s="440"/>
      <c r="Z6" s="120"/>
      <c r="AA6" s="585"/>
      <c r="AB6" s="585"/>
      <c r="AC6" s="120"/>
      <c r="AD6" s="440"/>
      <c r="AE6" s="120"/>
      <c r="AF6" s="121"/>
      <c r="AG6" s="440"/>
      <c r="AH6" s="120"/>
      <c r="AI6" s="585"/>
      <c r="AJ6" s="585"/>
      <c r="AK6" s="120"/>
      <c r="AL6" s="440"/>
      <c r="AM6" s="120"/>
      <c r="AN6" s="121"/>
      <c r="AO6" s="440"/>
      <c r="AP6" s="120"/>
      <c r="AQ6" s="585"/>
      <c r="AR6" s="585"/>
      <c r="AS6" s="120"/>
      <c r="AT6" s="440"/>
      <c r="AU6" s="120"/>
      <c r="AV6" s="121"/>
      <c r="AW6" s="440"/>
      <c r="AX6" s="120"/>
      <c r="AY6" s="585"/>
      <c r="AZ6" s="585"/>
      <c r="BA6" s="120"/>
      <c r="BB6" s="440"/>
      <c r="BC6" s="120"/>
      <c r="BD6" s="121"/>
      <c r="BE6" s="440"/>
      <c r="BF6" s="120"/>
      <c r="BG6" s="585"/>
      <c r="BH6" s="585"/>
      <c r="BI6" s="120"/>
      <c r="BJ6" s="440"/>
      <c r="BK6" s="120"/>
      <c r="BL6" s="121"/>
      <c r="BM6" s="440"/>
      <c r="BN6" s="120"/>
      <c r="BO6" s="585"/>
      <c r="BP6" s="585"/>
      <c r="BQ6" s="120"/>
      <c r="BR6" s="440"/>
      <c r="BS6" s="120"/>
      <c r="BT6" s="121"/>
      <c r="BU6" s="440"/>
      <c r="BV6" s="120"/>
      <c r="BW6" s="585"/>
      <c r="BX6" s="585"/>
      <c r="BY6" s="120"/>
      <c r="BZ6" s="440"/>
      <c r="CA6" s="120"/>
      <c r="CB6" s="121"/>
      <c r="CC6" s="440"/>
      <c r="CD6" s="120"/>
      <c r="CE6" s="585"/>
      <c r="CF6" s="585"/>
      <c r="CG6" s="120"/>
      <c r="CH6" s="440"/>
      <c r="CI6" s="120"/>
      <c r="CJ6" s="121"/>
      <c r="CK6" s="440"/>
      <c r="CL6" s="120"/>
      <c r="CM6" s="585"/>
      <c r="CN6" s="585"/>
      <c r="CO6" s="120"/>
      <c r="CP6" s="440"/>
      <c r="CQ6" s="120"/>
      <c r="CR6" s="121"/>
      <c r="CS6" s="440"/>
      <c r="CT6" s="120"/>
      <c r="CU6" s="585"/>
      <c r="CV6" s="585"/>
      <c r="CW6" s="120"/>
      <c r="CX6" s="440"/>
      <c r="CY6" s="120"/>
      <c r="CZ6" s="121"/>
      <c r="DA6" s="440"/>
      <c r="DB6" s="120"/>
      <c r="DC6" s="585"/>
      <c r="DD6" s="585"/>
      <c r="DE6" s="120"/>
      <c r="DF6" s="440"/>
      <c r="DG6" s="120"/>
      <c r="DH6" s="121"/>
      <c r="DI6" s="440"/>
      <c r="DJ6" s="120"/>
      <c r="DK6" s="585"/>
      <c r="DL6" s="585"/>
      <c r="DM6" s="120"/>
      <c r="DN6" s="440"/>
      <c r="DO6" s="120"/>
      <c r="DP6" s="121"/>
      <c r="DQ6" s="440"/>
      <c r="DR6" s="120"/>
      <c r="DS6" s="585"/>
      <c r="DT6" s="585"/>
      <c r="DU6" s="120"/>
      <c r="DV6" s="440"/>
      <c r="DW6" s="120"/>
      <c r="DX6" s="121"/>
      <c r="DY6" s="440"/>
      <c r="DZ6" s="120"/>
      <c r="EA6" s="585"/>
      <c r="EB6" s="585"/>
      <c r="EC6" s="120"/>
      <c r="ED6" s="440"/>
      <c r="EE6" s="120"/>
      <c r="EF6" s="121"/>
      <c r="EG6" s="440"/>
      <c r="EH6" s="120"/>
      <c r="EI6" s="585"/>
      <c r="EJ6" s="585"/>
      <c r="EK6" s="120"/>
      <c r="EL6" s="440"/>
      <c r="EM6" s="120"/>
      <c r="EN6" s="121"/>
      <c r="EO6" s="440"/>
      <c r="EP6" s="120"/>
      <c r="EQ6" s="585"/>
      <c r="ER6" s="585"/>
      <c r="ES6" s="120"/>
      <c r="ET6" s="440"/>
      <c r="EU6" s="120"/>
      <c r="EV6" s="121"/>
      <c r="EW6" s="440"/>
      <c r="EX6" s="120"/>
      <c r="EY6" s="585"/>
      <c r="EZ6" s="585"/>
      <c r="FA6" s="120"/>
      <c r="FB6" s="440"/>
      <c r="FC6" s="120"/>
      <c r="FD6" s="121"/>
      <c r="FE6" s="440"/>
      <c r="FF6" s="120"/>
      <c r="FG6" s="585"/>
      <c r="FH6" s="585"/>
      <c r="FI6" s="120"/>
      <c r="FJ6" s="440"/>
      <c r="FK6" s="120"/>
      <c r="FL6" s="121"/>
      <c r="FM6" s="440"/>
      <c r="FN6" s="120"/>
      <c r="FO6" s="585"/>
      <c r="FP6" s="585"/>
      <c r="FQ6" s="120"/>
      <c r="FR6" s="440"/>
      <c r="FS6" s="120"/>
      <c r="FT6" s="121"/>
      <c r="FU6" s="440"/>
      <c r="FV6" s="120"/>
      <c r="FW6" s="585"/>
      <c r="FX6" s="585"/>
      <c r="FY6" s="120"/>
      <c r="FZ6" s="440"/>
      <c r="GA6" s="120"/>
      <c r="GB6" s="121"/>
      <c r="GC6" s="440"/>
      <c r="GD6" s="120"/>
      <c r="GE6" s="585"/>
      <c r="GF6" s="585"/>
      <c r="GG6" s="120"/>
      <c r="GH6" s="440"/>
      <c r="GI6" s="120"/>
    </row>
    <row r="7" spans="1:191" s="23" customFormat="1" ht="15.75" customHeight="1">
      <c r="A7" s="463" t="s">
        <v>28</v>
      </c>
      <c r="B7" s="464" t="s">
        <v>29</v>
      </c>
      <c r="C7" s="464" t="s">
        <v>30</v>
      </c>
      <c r="D7" s="464" t="s">
        <v>31</v>
      </c>
      <c r="E7" s="464" t="s">
        <v>32</v>
      </c>
      <c r="F7" s="464" t="s">
        <v>33</v>
      </c>
      <c r="G7" s="465" t="s">
        <v>34</v>
      </c>
      <c r="H7" s="466"/>
    </row>
    <row r="8" spans="1:191" s="23" customFormat="1" ht="15.75">
      <c r="A8" s="467"/>
      <c r="B8" s="468"/>
      <c r="C8" s="468"/>
      <c r="D8" s="468"/>
      <c r="E8" s="468"/>
      <c r="F8" s="468"/>
      <c r="G8" s="437" t="s">
        <v>32</v>
      </c>
      <c r="H8" s="438"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1</v>
      </c>
      <c r="E11" s="124">
        <v>6258</v>
      </c>
      <c r="F11" s="122">
        <f t="shared" ref="F11:F31" si="1">E11*D11</f>
        <v>6258</v>
      </c>
      <c r="G11" s="124">
        <v>1166</v>
      </c>
      <c r="H11" s="160">
        <f t="shared" si="0"/>
        <v>1166</v>
      </c>
    </row>
    <row r="12" spans="1:191" s="23" customFormat="1" ht="15.75">
      <c r="A12" s="159">
        <v>4</v>
      </c>
      <c r="B12" s="30" t="s">
        <v>39</v>
      </c>
      <c r="C12" s="31" t="s">
        <v>38</v>
      </c>
      <c r="D12" s="117">
        <v>0</v>
      </c>
      <c r="E12" s="124">
        <v>3689</v>
      </c>
      <c r="F12" s="122">
        <f t="shared" si="1"/>
        <v>0</v>
      </c>
      <c r="G12" s="124">
        <v>1166</v>
      </c>
      <c r="H12" s="160">
        <f t="shared" si="0"/>
        <v>0</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2</v>
      </c>
      <c r="E14" s="32">
        <v>444</v>
      </c>
      <c r="F14" s="28">
        <f t="shared" si="1"/>
        <v>888</v>
      </c>
      <c r="G14" s="124">
        <v>106</v>
      </c>
      <c r="H14" s="161">
        <f t="shared" si="0"/>
        <v>212</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0</v>
      </c>
      <c r="E16" s="32">
        <v>272</v>
      </c>
      <c r="F16" s="28">
        <f t="shared" si="1"/>
        <v>0</v>
      </c>
      <c r="G16" s="135">
        <v>106</v>
      </c>
      <c r="H16" s="161">
        <f>G16*D16</f>
        <v>0</v>
      </c>
    </row>
    <row r="17" spans="1:8" s="23" customFormat="1" ht="15.75">
      <c r="A17" s="159">
        <v>9</v>
      </c>
      <c r="B17" s="30" t="s">
        <v>135</v>
      </c>
      <c r="C17" s="31" t="s">
        <v>38</v>
      </c>
      <c r="D17" s="117">
        <v>3</v>
      </c>
      <c r="E17" s="124">
        <v>164</v>
      </c>
      <c r="F17" s="122">
        <f t="shared" si="1"/>
        <v>492</v>
      </c>
      <c r="G17" s="135">
        <v>0</v>
      </c>
      <c r="H17" s="160">
        <f t="shared" si="0"/>
        <v>0</v>
      </c>
    </row>
    <row r="18" spans="1:8" s="23" customFormat="1" ht="15.75">
      <c r="A18" s="159">
        <v>10</v>
      </c>
      <c r="B18" s="30" t="s">
        <v>136</v>
      </c>
      <c r="C18" s="31" t="s">
        <v>38</v>
      </c>
      <c r="D18" s="117">
        <v>3</v>
      </c>
      <c r="E18" s="124">
        <v>180</v>
      </c>
      <c r="F18" s="122">
        <f t="shared" si="1"/>
        <v>540</v>
      </c>
      <c r="G18" s="135">
        <v>0</v>
      </c>
      <c r="H18" s="160">
        <f t="shared" si="0"/>
        <v>0</v>
      </c>
    </row>
    <row r="19" spans="1:8" s="23" customFormat="1" ht="15.75">
      <c r="A19" s="159">
        <v>11</v>
      </c>
      <c r="B19" s="30" t="s">
        <v>44</v>
      </c>
      <c r="C19" s="117" t="s">
        <v>38</v>
      </c>
      <c r="D19" s="117">
        <v>0</v>
      </c>
      <c r="E19" s="124">
        <v>16</v>
      </c>
      <c r="F19" s="122">
        <f t="shared" si="1"/>
        <v>0</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f>A6+A6*1.5%</f>
        <v>0.106575</v>
      </c>
      <c r="E21" s="124">
        <v>36497</v>
      </c>
      <c r="F21" s="122">
        <f t="shared" si="1"/>
        <v>3889.6677749999999</v>
      </c>
      <c r="G21" s="124">
        <v>2869</v>
      </c>
      <c r="H21" s="160">
        <f t="shared" si="0"/>
        <v>305.76367500000003</v>
      </c>
    </row>
    <row r="22" spans="1:8" s="23" customFormat="1" ht="15.75">
      <c r="A22" s="159">
        <v>14</v>
      </c>
      <c r="B22" s="30" t="s">
        <v>48</v>
      </c>
      <c r="C22" s="31"/>
      <c r="D22" s="117"/>
      <c r="E22" s="124"/>
      <c r="F22" s="122">
        <f>F21*3%</f>
        <v>116.69003325</v>
      </c>
      <c r="G22" s="124"/>
      <c r="H22" s="160">
        <f t="shared" si="0"/>
        <v>0</v>
      </c>
    </row>
    <row r="23" spans="1:8" s="23" customFormat="1" ht="15.75">
      <c r="A23" s="159">
        <v>15</v>
      </c>
      <c r="B23" s="30" t="s">
        <v>49</v>
      </c>
      <c r="C23" s="117" t="s">
        <v>36</v>
      </c>
      <c r="D23" s="117">
        <v>1</v>
      </c>
      <c r="E23" s="32">
        <v>830</v>
      </c>
      <c r="F23" s="122">
        <f t="shared" si="1"/>
        <v>830</v>
      </c>
      <c r="G23" s="124">
        <v>390</v>
      </c>
      <c r="H23" s="160">
        <f t="shared" si="0"/>
        <v>390</v>
      </c>
    </row>
    <row r="24" spans="1:8" s="23" customFormat="1" ht="15.75">
      <c r="A24" s="159">
        <v>16</v>
      </c>
      <c r="B24" s="30" t="s">
        <v>50</v>
      </c>
      <c r="C24" s="31" t="s">
        <v>38</v>
      </c>
      <c r="D24" s="204">
        <v>1</v>
      </c>
      <c r="E24" s="124">
        <v>165</v>
      </c>
      <c r="F24" s="122">
        <f t="shared" si="1"/>
        <v>165</v>
      </c>
      <c r="G24" s="124">
        <v>61</v>
      </c>
      <c r="H24" s="160">
        <f t="shared" si="0"/>
        <v>61</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0</v>
      </c>
      <c r="E26" s="124">
        <v>4868</v>
      </c>
      <c r="F26" s="122">
        <f t="shared" si="1"/>
        <v>0</v>
      </c>
      <c r="G26" s="124">
        <v>465</v>
      </c>
      <c r="H26" s="160">
        <f t="shared" si="0"/>
        <v>0</v>
      </c>
    </row>
    <row r="27" spans="1:8" s="23" customFormat="1" ht="15.75">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1</v>
      </c>
      <c r="E29" s="124">
        <v>0</v>
      </c>
      <c r="F29" s="122">
        <f t="shared" si="1"/>
        <v>0</v>
      </c>
      <c r="G29" s="124">
        <v>92</v>
      </c>
      <c r="H29" s="160">
        <f>D29*G29*1.9</f>
        <v>174.79999999999998</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90.43632499999967</v>
      </c>
    </row>
    <row r="33" spans="1:8" s="41" customFormat="1" ht="15.75">
      <c r="A33" s="162"/>
      <c r="B33" s="37" t="s">
        <v>60</v>
      </c>
      <c r="C33" s="36"/>
      <c r="D33" s="38"/>
      <c r="E33" s="39"/>
      <c r="F33" s="40">
        <f>ROUND(SUM(F9:F31)+49,-2)</f>
        <v>13200</v>
      </c>
      <c r="G33" s="40"/>
      <c r="H33" s="163">
        <f>ROUND(SUM(H9:H31)+49,-2)</f>
        <v>2400</v>
      </c>
    </row>
    <row r="34" spans="1:8" s="41" customFormat="1" ht="15.75">
      <c r="A34" s="164">
        <v>25</v>
      </c>
      <c r="B34" s="469" t="s">
        <v>61</v>
      </c>
      <c r="C34" s="470"/>
      <c r="D34" s="470"/>
      <c r="E34" s="471"/>
      <c r="F34" s="42">
        <f>H33</f>
        <v>2400</v>
      </c>
      <c r="G34" s="30"/>
      <c r="H34" s="165"/>
    </row>
    <row r="35" spans="1:8" s="41" customFormat="1" ht="15.75">
      <c r="A35" s="164"/>
      <c r="B35" s="469" t="s">
        <v>142</v>
      </c>
      <c r="C35" s="470"/>
      <c r="D35" s="470"/>
      <c r="E35" s="471"/>
      <c r="F35" s="42">
        <f>F34*45%</f>
        <v>1080</v>
      </c>
      <c r="G35" s="30"/>
      <c r="H35" s="165"/>
    </row>
    <row r="36" spans="1:8" s="41" customFormat="1" ht="15.75">
      <c r="A36" s="164">
        <v>26</v>
      </c>
      <c r="B36" s="472" t="s">
        <v>145</v>
      </c>
      <c r="C36" s="473"/>
      <c r="D36" s="473"/>
      <c r="E36" s="474"/>
      <c r="F36" s="42">
        <f>18%*(F34+F35)</f>
        <v>626.4</v>
      </c>
      <c r="G36" s="30"/>
      <c r="H36" s="165"/>
    </row>
    <row r="37" spans="1:8" s="41" customFormat="1" ht="15.75">
      <c r="A37" s="164">
        <v>27</v>
      </c>
      <c r="B37" s="475" t="s">
        <v>140</v>
      </c>
      <c r="C37" s="476"/>
      <c r="D37" s="476"/>
      <c r="E37" s="477"/>
      <c r="F37" s="42">
        <f>2%*F33</f>
        <v>264</v>
      </c>
      <c r="G37" s="30"/>
      <c r="H37" s="165"/>
    </row>
    <row r="38" spans="1:8" s="41" customFormat="1" ht="15.75">
      <c r="A38" s="164">
        <v>28</v>
      </c>
      <c r="B38" s="475" t="s">
        <v>150</v>
      </c>
      <c r="C38" s="476"/>
      <c r="D38" s="476"/>
      <c r="E38" s="477"/>
      <c r="F38" s="42">
        <f>16.25%*(F34+F35)</f>
        <v>565.5</v>
      </c>
      <c r="G38" s="30"/>
      <c r="H38" s="165"/>
    </row>
    <row r="39" spans="1:8" s="41" customFormat="1" ht="15.75" customHeight="1">
      <c r="A39" s="164">
        <v>29</v>
      </c>
      <c r="B39" s="478" t="s">
        <v>62</v>
      </c>
      <c r="C39" s="479"/>
      <c r="D39" s="479"/>
      <c r="E39" s="480"/>
      <c r="F39" s="42">
        <f>SUM(F33:F35)*2%</f>
        <v>333.6</v>
      </c>
      <c r="G39" s="43"/>
      <c r="H39" s="166"/>
    </row>
    <row r="40" spans="1:8" s="41" customFormat="1" ht="15.75">
      <c r="A40" s="164">
        <v>30</v>
      </c>
      <c r="B40" s="478" t="s">
        <v>99</v>
      </c>
      <c r="C40" s="479"/>
      <c r="D40" s="479"/>
      <c r="E40" s="480"/>
      <c r="F40" s="42">
        <f>SUM(F34:F35)*20%</f>
        <v>696</v>
      </c>
      <c r="G40" s="30"/>
      <c r="H40" s="165"/>
    </row>
    <row r="41" spans="1:8" s="41" customFormat="1" ht="15.75" customHeight="1">
      <c r="A41" s="164">
        <v>31</v>
      </c>
      <c r="B41" s="478" t="s">
        <v>63</v>
      </c>
      <c r="C41" s="479"/>
      <c r="D41" s="479"/>
      <c r="E41" s="480"/>
      <c r="F41" s="42">
        <v>0</v>
      </c>
      <c r="G41" s="30"/>
      <c r="H41" s="165"/>
    </row>
    <row r="42" spans="1:8" s="41" customFormat="1" ht="15.75">
      <c r="A42" s="164">
        <v>32</v>
      </c>
      <c r="B42" s="478" t="s">
        <v>64</v>
      </c>
      <c r="C42" s="479"/>
      <c r="D42" s="479"/>
      <c r="E42" s="480"/>
      <c r="F42" s="42">
        <v>1000</v>
      </c>
      <c r="G42" s="30"/>
      <c r="H42" s="165"/>
    </row>
    <row r="43" spans="1:8" s="41" customFormat="1" ht="15.75" customHeight="1">
      <c r="A43" s="164">
        <v>33</v>
      </c>
      <c r="B43" s="478" t="s">
        <v>65</v>
      </c>
      <c r="C43" s="479"/>
      <c r="D43" s="479"/>
      <c r="E43" s="480"/>
      <c r="F43" s="42">
        <v>0</v>
      </c>
      <c r="G43" s="30"/>
      <c r="H43" s="165"/>
    </row>
    <row r="44" spans="1:8" s="23" customFormat="1" ht="15.75">
      <c r="A44" s="481" t="s">
        <v>66</v>
      </c>
      <c r="B44" s="482"/>
      <c r="C44" s="482"/>
      <c r="D44" s="482"/>
      <c r="E44" s="483"/>
      <c r="F44" s="44">
        <f>SUM(F33:F43)</f>
        <v>20165.5</v>
      </c>
      <c r="G44" s="484"/>
      <c r="H44" s="485"/>
    </row>
    <row r="45" spans="1:8" s="23" customFormat="1" ht="15.75">
      <c r="A45" s="45" t="s">
        <v>100</v>
      </c>
      <c r="B45" s="46"/>
      <c r="C45" s="47"/>
      <c r="D45" s="444"/>
      <c r="E45" s="47"/>
      <c r="F45" s="47"/>
      <c r="G45" s="47"/>
      <c r="H45" s="48"/>
    </row>
    <row r="46" spans="1:8" s="23" customFormat="1" ht="15.75" customHeight="1">
      <c r="A46" s="486" t="s">
        <v>67</v>
      </c>
      <c r="B46" s="487"/>
      <c r="C46" s="487"/>
      <c r="D46" s="487"/>
      <c r="E46" s="487"/>
      <c r="F46" s="487"/>
      <c r="G46" s="487"/>
      <c r="H46" s="488"/>
    </row>
    <row r="47" spans="1:8" s="23" customFormat="1" ht="15.75">
      <c r="A47" s="49"/>
      <c r="B47" s="47"/>
      <c r="C47" s="47"/>
      <c r="D47" s="444"/>
      <c r="E47" s="47"/>
      <c r="F47" s="489"/>
      <c r="G47" s="489"/>
      <c r="H47" s="490"/>
    </row>
    <row r="48" spans="1:8" s="23" customFormat="1" ht="15.75">
      <c r="A48" s="49"/>
      <c r="B48" s="47"/>
      <c r="C48" s="47"/>
      <c r="D48" s="444"/>
      <c r="E48" s="47"/>
      <c r="F48" s="489"/>
      <c r="G48" s="489"/>
      <c r="H48" s="490"/>
    </row>
    <row r="49" spans="1:8" s="23" customFormat="1" ht="15.75">
      <c r="A49" s="49"/>
      <c r="B49" s="47"/>
      <c r="C49" s="47"/>
      <c r="D49" s="444"/>
      <c r="E49" s="47"/>
      <c r="F49" s="434"/>
      <c r="G49" s="434"/>
      <c r="H49" s="435"/>
    </row>
    <row r="50" spans="1:8" s="23" customFormat="1" ht="15.75">
      <c r="A50" s="49"/>
      <c r="B50" s="47"/>
      <c r="C50" s="47"/>
      <c r="D50" s="444"/>
      <c r="E50" s="47"/>
      <c r="F50" s="434"/>
      <c r="G50" s="434"/>
      <c r="H50" s="435"/>
    </row>
    <row r="51" spans="1:8" s="23" customFormat="1" ht="15.75">
      <c r="A51" s="49"/>
      <c r="B51" s="47"/>
      <c r="C51" s="47"/>
      <c r="D51" s="444"/>
      <c r="E51" s="47"/>
      <c r="F51" s="434"/>
      <c r="G51" s="434"/>
      <c r="H51" s="435"/>
    </row>
    <row r="52" spans="1:8" s="23" customFormat="1" ht="15.75">
      <c r="A52" s="49"/>
      <c r="B52" s="47"/>
      <c r="C52" s="47"/>
      <c r="D52" s="444"/>
      <c r="E52" s="47"/>
      <c r="F52" s="434"/>
      <c r="G52" s="434"/>
      <c r="H52" s="435"/>
    </row>
    <row r="53" spans="1:8" s="23" customFormat="1" ht="15.75">
      <c r="A53" s="49"/>
      <c r="B53" s="47"/>
      <c r="C53" s="47"/>
      <c r="D53" s="444"/>
      <c r="E53" s="47"/>
      <c r="F53" s="434"/>
      <c r="G53" s="434"/>
      <c r="H53" s="435"/>
    </row>
    <row r="54" spans="1:8" s="23" customFormat="1" ht="15.75">
      <c r="A54" s="49"/>
      <c r="B54" s="47"/>
      <c r="C54" s="47"/>
      <c r="D54" s="444"/>
      <c r="E54" s="47"/>
      <c r="F54" s="434"/>
      <c r="G54" s="434"/>
      <c r="H54" s="435"/>
    </row>
    <row r="55" spans="1:8" s="23" customFormat="1" ht="16.5"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APS to MS Building installation in favour of </v>
      </c>
      <c r="D60" s="557"/>
      <c r="E60" s="557"/>
      <c r="F60" s="557"/>
      <c r="G60" s="557"/>
      <c r="H60" s="558"/>
    </row>
    <row r="61" spans="1:8" s="23" customFormat="1" ht="35.25" customHeight="1" thickBot="1">
      <c r="A61" s="559" t="str">
        <f>A4</f>
        <v>Smt M M Smitha W/o C S Suresh at Gandhinagar,Virajpet coming under   O&amp;M Section Virajpet  ,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437" t="s">
        <v>32</v>
      </c>
      <c r="H64" s="438" t="s">
        <v>33</v>
      </c>
    </row>
    <row r="65" spans="1:8" s="23" customFormat="1" ht="31.5">
      <c r="A65" s="172">
        <v>1</v>
      </c>
      <c r="B65" s="433" t="s">
        <v>248</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433" t="s">
        <v>240</v>
      </c>
      <c r="C69" s="55" t="s">
        <v>69</v>
      </c>
      <c r="D69" s="205">
        <v>1</v>
      </c>
      <c r="E69" s="56">
        <v>64900</v>
      </c>
      <c r="F69" s="57">
        <f>D69*E69</f>
        <v>64900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433"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31.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76.05000000000291</v>
      </c>
      <c r="G88" s="29"/>
      <c r="H88" s="161">
        <f>H89-SUM(H65:H87)</f>
        <v>84</v>
      </c>
    </row>
    <row r="89" spans="1:8" s="23" customFormat="1" ht="15.75">
      <c r="A89" s="175"/>
      <c r="B89" s="62" t="s">
        <v>60</v>
      </c>
      <c r="C89" s="63"/>
      <c r="D89" s="61"/>
      <c r="E89" s="64"/>
      <c r="F89" s="65">
        <f>ROUND(SUM(F65:F87)+49,-2)</f>
        <v>130500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2610</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2975.4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165866.875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445"/>
      <c r="B104" s="446"/>
      <c r="C104" s="47"/>
      <c r="D104" s="67"/>
      <c r="E104" s="47"/>
      <c r="F104" s="47"/>
      <c r="G104" s="47"/>
      <c r="H104" s="48"/>
    </row>
    <row r="105" spans="1:8" s="23" customFormat="1" ht="15.75">
      <c r="A105" s="445"/>
      <c r="B105" s="446"/>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row r="110" spans="1:8" s="23" customFormat="1"/>
    <row r="111" spans="1:8" s="23" customFormat="1"/>
    <row r="112" spans="1:8" s="23" customFormat="1" ht="39" customHeight="1"/>
    <row r="113" s="23" customFormat="1"/>
    <row r="114" s="23" customFormat="1" ht="12.75" customHeight="1"/>
    <row r="115" s="23" customFormat="1" ht="15.75" customHeigh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ht="15.75" customHeight="1"/>
    <row r="144" s="23" customFormat="1"/>
    <row r="145" s="23" customFormat="1" ht="15.75" customHeight="1"/>
    <row r="146" s="23" customFormat="1"/>
    <row r="147" s="23" customFormat="1" ht="15.75" customHeight="1"/>
    <row r="148" s="23" customFormat="1"/>
    <row r="149" s="23" customFormat="1"/>
    <row r="150" s="23" customFormat="1" ht="15.75" customHeigh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pans="1:8" s="23" customFormat="1"/>
    <row r="162" spans="1:8" s="23" customFormat="1"/>
    <row r="163" spans="1:8" s="23" customFormat="1"/>
    <row r="164" spans="1:8" s="23" customFormat="1"/>
    <row r="165" spans="1:8" s="23" customFormat="1"/>
    <row r="166" spans="1:8" s="23" customFormat="1"/>
    <row r="167" spans="1:8" s="23" customFormat="1" ht="15.75">
      <c r="A167" s="445"/>
      <c r="B167" s="446"/>
      <c r="C167" s="47"/>
      <c r="D167" s="67"/>
      <c r="E167" s="47"/>
      <c r="F167" s="47"/>
      <c r="G167" s="47"/>
      <c r="H167" s="48"/>
    </row>
    <row r="168" spans="1:8" s="23" customFormat="1" ht="16.5" thickBot="1">
      <c r="A168" s="445"/>
      <c r="B168" s="446"/>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20165.5</v>
      </c>
      <c r="E170" s="572"/>
      <c r="F170" s="107"/>
      <c r="G170" s="107"/>
      <c r="H170" s="112"/>
    </row>
    <row r="171" spans="1:8" s="23" customFormat="1" ht="15.75">
      <c r="A171" s="106" t="str">
        <f>A62</f>
        <v>Part : B -Erection of DTC</v>
      </c>
      <c r="B171" s="107"/>
      <c r="C171" s="107"/>
      <c r="D171" s="572">
        <f>F100</f>
        <v>165866.875</v>
      </c>
      <c r="E171" s="572"/>
      <c r="F171" s="107"/>
      <c r="G171" s="107"/>
      <c r="H171" s="112"/>
    </row>
    <row r="172" spans="1:8" s="23" customFormat="1" ht="15.75">
      <c r="A172" s="106"/>
      <c r="B172" s="107"/>
      <c r="C172" s="107"/>
      <c r="D172" s="436"/>
      <c r="E172" s="436"/>
      <c r="F172" s="107"/>
      <c r="G172" s="107"/>
      <c r="H172" s="112"/>
    </row>
    <row r="173" spans="1:8" s="23" customFormat="1" ht="15.75">
      <c r="A173" s="113"/>
      <c r="B173" s="114" t="s">
        <v>0</v>
      </c>
      <c r="C173" s="114"/>
      <c r="D173" s="545">
        <f>E172+D171+D170</f>
        <v>186032.375</v>
      </c>
      <c r="E173" s="546"/>
      <c r="F173" s="114" t="s">
        <v>90</v>
      </c>
      <c r="G173" s="115">
        <f>D173</f>
        <v>186032.375</v>
      </c>
      <c r="H173" s="116" t="s">
        <v>91</v>
      </c>
    </row>
    <row r="174" spans="1:8" s="23" customFormat="1" ht="20.25" thickBot="1">
      <c r="A174" s="599" t="s">
        <v>249</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15">
        <v>186032</v>
      </c>
      <c r="D176" s="46" t="s">
        <v>94</v>
      </c>
      <c r="E176" s="570" t="s">
        <v>250</v>
      </c>
      <c r="F176" s="570"/>
      <c r="G176" s="570" t="s">
        <v>251</v>
      </c>
      <c r="H176" s="571"/>
    </row>
    <row r="177" spans="1:8" s="189" customFormat="1" ht="30.75" customHeight="1">
      <c r="A177" s="594" t="str">
        <f>A4</f>
        <v>Smt M M Smitha W/o C S Suresh at Gandhinagar,Virajpet coming under   O&amp;M Section Virajpet  , Virajpet Sub Division.</v>
      </c>
      <c r="B177" s="595"/>
      <c r="C177" s="595"/>
      <c r="D177" s="595"/>
      <c r="E177" s="595"/>
      <c r="F177" s="595"/>
      <c r="G177" s="595"/>
      <c r="H177" s="596"/>
    </row>
    <row r="178" spans="1:8" s="23" customFormat="1" ht="17.25" customHeight="1">
      <c r="A178" s="589" t="s">
        <v>95</v>
      </c>
      <c r="B178" s="590"/>
      <c r="C178" s="590"/>
      <c r="D178" s="590"/>
      <c r="E178" s="590"/>
      <c r="F178" s="590"/>
      <c r="G178" s="590"/>
      <c r="H178" s="591"/>
    </row>
    <row r="179" spans="1:8" s="23" customFormat="1" ht="38.25" customHeight="1">
      <c r="A179" s="589" t="s">
        <v>252</v>
      </c>
      <c r="B179" s="590"/>
      <c r="C179" s="590"/>
      <c r="D179" s="590"/>
      <c r="E179" s="590"/>
      <c r="F179" s="590"/>
      <c r="G179" s="590"/>
      <c r="H179" s="591"/>
    </row>
    <row r="180" spans="1:8" s="23" customFormat="1" ht="38.25" customHeight="1">
      <c r="A180" s="589" t="s">
        <v>253</v>
      </c>
      <c r="B180" s="597"/>
      <c r="C180" s="597"/>
      <c r="D180" s="597"/>
      <c r="E180" s="597"/>
      <c r="F180" s="597"/>
      <c r="G180" s="597"/>
      <c r="H180" s="598"/>
    </row>
    <row r="181" spans="1:8" s="23" customFormat="1" ht="35.25" customHeight="1">
      <c r="A181" s="589" t="s">
        <v>256</v>
      </c>
      <c r="B181" s="597"/>
      <c r="C181" s="597"/>
      <c r="D181" s="597"/>
      <c r="E181" s="597"/>
      <c r="F181" s="597"/>
      <c r="G181" s="597"/>
      <c r="H181" s="598"/>
    </row>
    <row r="182" spans="1:8" s="23" customFormat="1" ht="25.5" customHeight="1">
      <c r="A182" s="589" t="s">
        <v>96</v>
      </c>
      <c r="B182" s="590"/>
      <c r="C182" s="590"/>
      <c r="D182" s="590"/>
      <c r="E182" s="590"/>
      <c r="F182" s="590"/>
      <c r="G182" s="590"/>
      <c r="H182" s="591"/>
    </row>
    <row r="183" spans="1:8" s="23" customFormat="1" ht="20.25" customHeight="1">
      <c r="A183" s="589" t="s">
        <v>254</v>
      </c>
      <c r="B183" s="590"/>
      <c r="C183" s="590"/>
      <c r="D183" s="590"/>
      <c r="E183" s="590"/>
      <c r="F183" s="590"/>
      <c r="G183" s="590"/>
      <c r="H183" s="591"/>
    </row>
    <row r="184" spans="1:8" s="23" customFormat="1" ht="15.75">
      <c r="A184" s="586"/>
      <c r="B184" s="587"/>
      <c r="C184" s="587"/>
      <c r="D184" s="587"/>
      <c r="E184" s="587"/>
      <c r="F184" s="587"/>
      <c r="G184" s="587"/>
      <c r="H184" s="588"/>
    </row>
    <row r="185" spans="1:8" s="23" customFormat="1" ht="36" customHeight="1">
      <c r="A185" s="589" t="s">
        <v>255</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444"/>
      <c r="E187" s="68"/>
      <c r="F187" s="26"/>
      <c r="G187" s="592"/>
      <c r="H187" s="593"/>
    </row>
    <row r="188" spans="1:8" s="23" customFormat="1" ht="33.75" customHeight="1">
      <c r="A188" s="586" t="s">
        <v>98</v>
      </c>
      <c r="B188" s="587"/>
      <c r="C188" s="587"/>
      <c r="D188" s="587"/>
      <c r="E188" s="587"/>
      <c r="F188" s="587"/>
      <c r="G188" s="587"/>
      <c r="H188" s="588"/>
    </row>
    <row r="189" spans="1:8" s="23" customFormat="1" ht="15.75">
      <c r="A189" s="106"/>
      <c r="B189" s="107"/>
      <c r="C189" s="46"/>
      <c r="D189" s="434"/>
      <c r="E189" s="46"/>
      <c r="F189" s="46"/>
      <c r="G189" s="46"/>
      <c r="H189" s="79"/>
    </row>
    <row r="190" spans="1:8" s="23" customFormat="1" ht="15.75">
      <c r="A190" s="45"/>
      <c r="B190" s="46"/>
      <c r="C190" s="46"/>
      <c r="D190" s="434"/>
      <c r="E190" s="46"/>
      <c r="F190" s="46"/>
      <c r="G190" s="434"/>
      <c r="H190" s="79"/>
    </row>
    <row r="191" spans="1:8" s="23" customFormat="1" ht="15.75">
      <c r="A191" s="45"/>
      <c r="B191" s="46"/>
      <c r="C191" s="46"/>
      <c r="D191" s="434"/>
      <c r="E191" s="46"/>
      <c r="F191" s="46"/>
      <c r="G191" s="434"/>
      <c r="H191" s="79"/>
    </row>
    <row r="192" spans="1:8" s="23" customFormat="1" ht="15.75">
      <c r="A192" s="45"/>
      <c r="B192" s="46"/>
      <c r="C192" s="46"/>
      <c r="D192" s="434"/>
      <c r="E192" s="46"/>
      <c r="F192" s="46"/>
      <c r="G192" s="434"/>
      <c r="H192" s="79"/>
    </row>
    <row r="193" spans="1:8" s="23" customFormat="1" ht="15.75">
      <c r="A193" s="586"/>
      <c r="B193" s="587"/>
      <c r="C193" s="587"/>
      <c r="D193" s="587"/>
      <c r="E193" s="587"/>
      <c r="F193" s="587"/>
      <c r="G193" s="587"/>
      <c r="H193" s="588"/>
    </row>
    <row r="194" spans="1:8" s="23" customFormat="1" ht="15.75">
      <c r="A194" s="441"/>
      <c r="B194" s="442"/>
      <c r="C194" s="442"/>
      <c r="D194" s="442"/>
      <c r="E194" s="442"/>
      <c r="F194" s="442"/>
      <c r="G194" s="442"/>
      <c r="H194" s="443"/>
    </row>
    <row r="195" spans="1:8" s="23" customFormat="1" ht="15.75">
      <c r="A195" s="441"/>
      <c r="B195" s="442"/>
      <c r="C195" s="442"/>
      <c r="D195" s="442"/>
      <c r="E195" s="442"/>
      <c r="F195" s="442"/>
      <c r="G195" s="442"/>
      <c r="H195" s="443"/>
    </row>
    <row r="196" spans="1:8" s="23" customFormat="1" ht="15.75">
      <c r="A196" s="441"/>
      <c r="B196" s="442"/>
      <c r="C196" s="442"/>
      <c r="D196" s="442"/>
      <c r="E196" s="442"/>
      <c r="F196" s="442"/>
      <c r="G196" s="442"/>
      <c r="H196" s="443"/>
    </row>
    <row r="197" spans="1:8" s="23" customFormat="1" ht="15.75">
      <c r="A197" s="441"/>
      <c r="B197" s="442"/>
      <c r="C197" s="442"/>
      <c r="D197" s="442"/>
      <c r="E197" s="442"/>
      <c r="F197" s="442"/>
      <c r="G197" s="442"/>
      <c r="H197" s="443"/>
    </row>
    <row r="198" spans="1:8" s="23" customFormat="1" ht="15.75">
      <c r="A198" s="441"/>
      <c r="B198" s="442"/>
      <c r="C198" s="442"/>
      <c r="D198" s="442"/>
      <c r="E198" s="442"/>
      <c r="F198" s="442"/>
      <c r="G198" s="442"/>
      <c r="H198" s="443"/>
    </row>
    <row r="199" spans="1:8" s="23" customFormat="1" ht="15.75">
      <c r="A199" s="441"/>
      <c r="B199" s="442"/>
      <c r="C199" s="442"/>
      <c r="D199" s="442"/>
      <c r="E199" s="442"/>
      <c r="F199" s="442"/>
      <c r="G199" s="442"/>
      <c r="H199" s="443"/>
    </row>
    <row r="200" spans="1:8" s="23" customFormat="1" ht="15.75">
      <c r="A200" s="106"/>
      <c r="B200" s="107"/>
      <c r="C200" s="46"/>
      <c r="D200" s="434"/>
      <c r="E200" s="46"/>
      <c r="F200" s="46"/>
      <c r="G200" s="46"/>
      <c r="H200" s="79"/>
    </row>
    <row r="201" spans="1:8" s="23" customFormat="1" ht="15.75">
      <c r="A201" s="45"/>
      <c r="B201" s="46"/>
      <c r="C201" s="46"/>
      <c r="D201" s="434"/>
      <c r="E201" s="46"/>
      <c r="F201" s="46"/>
      <c r="G201" s="434"/>
      <c r="H201" s="79"/>
    </row>
    <row r="202" spans="1:8" s="23" customFormat="1" ht="15.75">
      <c r="A202" s="45"/>
      <c r="B202" s="46"/>
      <c r="C202" s="46"/>
      <c r="D202" s="434"/>
      <c r="E202" s="46"/>
      <c r="F202" s="46"/>
      <c r="G202" s="434"/>
      <c r="H202" s="79"/>
    </row>
    <row r="203" spans="1:8" s="23" customFormat="1" ht="15.75">
      <c r="A203" s="45"/>
      <c r="B203" s="46"/>
      <c r="C203" s="46"/>
      <c r="D203" s="434"/>
      <c r="E203" s="46"/>
      <c r="F203" s="46"/>
      <c r="G203" s="434"/>
      <c r="H203" s="79"/>
    </row>
    <row r="204" spans="1:8" s="23" customFormat="1" ht="15.75">
      <c r="A204" s="45"/>
      <c r="B204" s="46"/>
      <c r="C204" s="46"/>
      <c r="D204" s="434"/>
      <c r="E204" s="46"/>
      <c r="F204" s="46"/>
      <c r="G204" s="434"/>
      <c r="H204" s="79"/>
    </row>
    <row r="205" spans="1:8" s="23" customFormat="1" ht="16.5" thickBot="1">
      <c r="A205" s="183"/>
      <c r="B205" s="184"/>
      <c r="C205" s="184"/>
      <c r="D205" s="170"/>
      <c r="E205" s="184"/>
      <c r="F205" s="184"/>
      <c r="G205" s="170"/>
      <c r="H205" s="185"/>
    </row>
    <row r="206" spans="1:8" s="23" customFormat="1" ht="15.75">
      <c r="A206" s="45"/>
      <c r="B206" s="46"/>
      <c r="C206" s="46"/>
      <c r="D206" s="434"/>
      <c r="E206" s="46"/>
      <c r="F206" s="46"/>
      <c r="G206" s="434"/>
      <c r="H206" s="79"/>
    </row>
    <row r="207" spans="1:8" s="23" customFormat="1" ht="15.75">
      <c r="A207" s="45"/>
      <c r="B207" s="46"/>
      <c r="C207" s="46"/>
      <c r="D207" s="434"/>
      <c r="E207" s="46"/>
      <c r="F207" s="46"/>
      <c r="G207" s="434"/>
      <c r="H207" s="79"/>
    </row>
    <row r="208" spans="1:8" s="23" customFormat="1" ht="15.75">
      <c r="A208" s="45"/>
      <c r="B208" s="46"/>
      <c r="C208" s="46"/>
      <c r="D208" s="434"/>
      <c r="E208" s="46"/>
      <c r="F208" s="46"/>
      <c r="G208" s="434"/>
      <c r="H208" s="79"/>
    </row>
    <row r="209" spans="1:8" s="23" customFormat="1" ht="15.75">
      <c r="A209" s="45"/>
      <c r="B209" s="46"/>
      <c r="C209" s="46"/>
      <c r="D209" s="434"/>
      <c r="E209" s="46"/>
      <c r="F209" s="46"/>
      <c r="G209" s="434"/>
      <c r="H209" s="79"/>
    </row>
    <row r="210" spans="1:8" s="23" customFormat="1" ht="15.75">
      <c r="A210" s="45"/>
      <c r="B210" s="46"/>
      <c r="C210" s="46"/>
      <c r="D210" s="434"/>
      <c r="E210" s="46"/>
      <c r="F210" s="46"/>
      <c r="G210" s="434"/>
      <c r="H210" s="79"/>
    </row>
    <row r="211" spans="1:8" s="23" customFormat="1" ht="15.75">
      <c r="A211" s="45"/>
      <c r="B211" s="46"/>
      <c r="C211" s="46"/>
      <c r="D211" s="434"/>
      <c r="E211" s="46"/>
      <c r="F211" s="46"/>
      <c r="G211" s="434"/>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s>
  <mergeCells count="71">
    <mergeCell ref="GE6:GF6"/>
    <mergeCell ref="DC6:DD6"/>
    <mergeCell ref="DK6:DL6"/>
    <mergeCell ref="DS6:DT6"/>
    <mergeCell ref="EA6:EB6"/>
    <mergeCell ref="EI6:EJ6"/>
    <mergeCell ref="EQ6:ER6"/>
    <mergeCell ref="A58:H58"/>
    <mergeCell ref="EY6:EZ6"/>
    <mergeCell ref="FG6:FH6"/>
    <mergeCell ref="FO6:FP6"/>
    <mergeCell ref="FW6:FX6"/>
    <mergeCell ref="BG6:BH6"/>
    <mergeCell ref="BO6:BP6"/>
    <mergeCell ref="BW6:BX6"/>
    <mergeCell ref="CE6:CF6"/>
    <mergeCell ref="CM6:CN6"/>
    <mergeCell ref="CU6:CV6"/>
    <mergeCell ref="S6:T6"/>
    <mergeCell ref="AA6:AB6"/>
    <mergeCell ref="AI6:AJ6"/>
    <mergeCell ref="AQ6:AR6"/>
    <mergeCell ref="AY6:AZ6"/>
    <mergeCell ref="A59:H59"/>
    <mergeCell ref="A60:B60"/>
    <mergeCell ref="C60:H60"/>
    <mergeCell ref="A61:H61"/>
    <mergeCell ref="A63:A64"/>
    <mergeCell ref="B63:B64"/>
    <mergeCell ref="C63:C64"/>
    <mergeCell ref="D63:D64"/>
    <mergeCell ref="E63:E64"/>
    <mergeCell ref="F63:F64"/>
    <mergeCell ref="B98:E98"/>
    <mergeCell ref="G63:H63"/>
    <mergeCell ref="G79:G83"/>
    <mergeCell ref="H79:H83"/>
    <mergeCell ref="B90:E90"/>
    <mergeCell ref="B91:E91"/>
    <mergeCell ref="B92:E92"/>
    <mergeCell ref="B93:E93"/>
    <mergeCell ref="B94:E94"/>
    <mergeCell ref="B95:E95"/>
    <mergeCell ref="B96:E96"/>
    <mergeCell ref="B97:E97"/>
    <mergeCell ref="A169:H169"/>
    <mergeCell ref="D170:E170"/>
    <mergeCell ref="B99:E99"/>
    <mergeCell ref="A100:E100"/>
    <mergeCell ref="G100:H100"/>
    <mergeCell ref="A102:H102"/>
    <mergeCell ref="A103:B103"/>
    <mergeCell ref="A182:H182"/>
    <mergeCell ref="D171:E171"/>
    <mergeCell ref="D173:E173"/>
    <mergeCell ref="A174:H174"/>
    <mergeCell ref="A176:B176"/>
    <mergeCell ref="E176:F176"/>
    <mergeCell ref="G176:H176"/>
    <mergeCell ref="A177:H177"/>
    <mergeCell ref="A178:H178"/>
    <mergeCell ref="A179:H179"/>
    <mergeCell ref="A180:H180"/>
    <mergeCell ref="A181:H181"/>
    <mergeCell ref="A193:H193"/>
    <mergeCell ref="A183:H183"/>
    <mergeCell ref="A184:H184"/>
    <mergeCell ref="A185:H185"/>
    <mergeCell ref="A186:H186"/>
    <mergeCell ref="G187:H187"/>
    <mergeCell ref="A188:H188"/>
  </mergeCells>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17.xml><?xml version="1.0" encoding="utf-8"?>
<worksheet xmlns="http://schemas.openxmlformats.org/spreadsheetml/2006/main" xmlns:r="http://schemas.openxmlformats.org/officeDocument/2006/relationships">
  <dimension ref="A1:GI339"/>
  <sheetViews>
    <sheetView topLeftCell="A200" workbookViewId="0">
      <selection activeCell="A169" sqref="A169:H205"/>
    </sheetView>
  </sheetViews>
  <sheetFormatPr defaultColWidth="9.140625" defaultRowHeight="12.75"/>
  <cols>
    <col min="1" max="1" width="3.85546875" style="22" customWidth="1"/>
    <col min="2" max="2" width="42.28515625" style="22" bestFit="1" customWidth="1"/>
    <col min="3" max="3" width="6.28515625" style="22" customWidth="1"/>
    <col min="4" max="4" width="6.42578125" style="23" customWidth="1"/>
    <col min="5" max="5" width="10.7109375" style="22" bestFit="1" customWidth="1"/>
    <col min="6" max="6" width="10.5703125" style="22" customWidth="1"/>
    <col min="7" max="7" width="10" style="22" customWidth="1"/>
    <col min="8" max="8" width="11.28515625" style="22" bestFit="1" customWidth="1"/>
    <col min="9"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4.25">
      <c r="A3" s="670" t="s">
        <v>166</v>
      </c>
      <c r="B3" s="671"/>
      <c r="C3" s="672" t="s">
        <v>167</v>
      </c>
      <c r="D3" s="672"/>
      <c r="E3" s="672"/>
      <c r="F3" s="672"/>
      <c r="G3" s="672"/>
      <c r="H3" s="673"/>
    </row>
    <row r="4" spans="1:191" s="23" customFormat="1" ht="34.5" customHeight="1">
      <c r="A4" s="674" t="s">
        <v>242</v>
      </c>
      <c r="B4" s="675"/>
      <c r="C4" s="675"/>
      <c r="D4" s="675"/>
      <c r="E4" s="675"/>
      <c r="F4" s="675"/>
      <c r="G4" s="675"/>
      <c r="H4" s="676"/>
    </row>
    <row r="5" spans="1:191" s="23" customFormat="1" ht="15" customHeight="1">
      <c r="A5" s="24" t="s">
        <v>24</v>
      </c>
      <c r="B5" s="25"/>
      <c r="C5" s="428"/>
      <c r="D5" s="428"/>
      <c r="E5" s="428"/>
      <c r="F5" s="428"/>
      <c r="G5" s="581"/>
      <c r="H5" s="582"/>
    </row>
    <row r="6" spans="1:191" s="26" customFormat="1" ht="11.25" customHeight="1">
      <c r="A6" s="118">
        <f>C6*F6*H6</f>
        <v>0.7350000000000001</v>
      </c>
      <c r="B6" s="423" t="s">
        <v>25</v>
      </c>
      <c r="C6" s="156">
        <v>3.5000000000000003E-2</v>
      </c>
      <c r="D6" s="583" t="s">
        <v>26</v>
      </c>
      <c r="E6" s="583"/>
      <c r="F6" s="156">
        <v>7</v>
      </c>
      <c r="G6" s="423" t="s">
        <v>27</v>
      </c>
      <c r="H6" s="157">
        <v>3</v>
      </c>
      <c r="I6" s="121"/>
      <c r="J6" s="424"/>
      <c r="K6" s="120"/>
      <c r="L6" s="424"/>
      <c r="M6" s="120"/>
      <c r="N6" s="424"/>
      <c r="O6" s="120"/>
      <c r="P6" s="121"/>
      <c r="Q6" s="424"/>
      <c r="R6" s="120"/>
      <c r="S6" s="585"/>
      <c r="T6" s="585"/>
      <c r="U6" s="120"/>
      <c r="V6" s="424"/>
      <c r="W6" s="120"/>
      <c r="X6" s="121"/>
      <c r="Y6" s="424"/>
      <c r="Z6" s="120"/>
      <c r="AA6" s="585"/>
      <c r="AB6" s="585"/>
      <c r="AC6" s="120"/>
      <c r="AD6" s="424"/>
      <c r="AE6" s="120"/>
      <c r="AF6" s="121"/>
      <c r="AG6" s="424"/>
      <c r="AH6" s="120"/>
      <c r="AI6" s="585"/>
      <c r="AJ6" s="585"/>
      <c r="AK6" s="120"/>
      <c r="AL6" s="424"/>
      <c r="AM6" s="120"/>
      <c r="AN6" s="121"/>
      <c r="AO6" s="424"/>
      <c r="AP6" s="120"/>
      <c r="AQ6" s="585"/>
      <c r="AR6" s="585"/>
      <c r="AS6" s="120"/>
      <c r="AT6" s="424"/>
      <c r="AU6" s="120"/>
      <c r="AV6" s="121"/>
      <c r="AW6" s="424"/>
      <c r="AX6" s="120"/>
      <c r="AY6" s="585"/>
      <c r="AZ6" s="585"/>
      <c r="BA6" s="120"/>
      <c r="BB6" s="424"/>
      <c r="BC6" s="120"/>
      <c r="BD6" s="121"/>
      <c r="BE6" s="424"/>
      <c r="BF6" s="120"/>
      <c r="BG6" s="585"/>
      <c r="BH6" s="585"/>
      <c r="BI6" s="120"/>
      <c r="BJ6" s="424"/>
      <c r="BK6" s="120"/>
      <c r="BL6" s="121"/>
      <c r="BM6" s="424"/>
      <c r="BN6" s="120"/>
      <c r="BO6" s="585"/>
      <c r="BP6" s="585"/>
      <c r="BQ6" s="120"/>
      <c r="BR6" s="424"/>
      <c r="BS6" s="120"/>
      <c r="BT6" s="121"/>
      <c r="BU6" s="424"/>
      <c r="BV6" s="120"/>
      <c r="BW6" s="585"/>
      <c r="BX6" s="585"/>
      <c r="BY6" s="120"/>
      <c r="BZ6" s="424"/>
      <c r="CA6" s="120"/>
      <c r="CB6" s="121"/>
      <c r="CC6" s="424"/>
      <c r="CD6" s="120"/>
      <c r="CE6" s="585"/>
      <c r="CF6" s="585"/>
      <c r="CG6" s="120"/>
      <c r="CH6" s="424"/>
      <c r="CI6" s="120"/>
      <c r="CJ6" s="121"/>
      <c r="CK6" s="424"/>
      <c r="CL6" s="120"/>
      <c r="CM6" s="585"/>
      <c r="CN6" s="585"/>
      <c r="CO6" s="120"/>
      <c r="CP6" s="424"/>
      <c r="CQ6" s="120"/>
      <c r="CR6" s="121"/>
      <c r="CS6" s="424"/>
      <c r="CT6" s="120"/>
      <c r="CU6" s="585"/>
      <c r="CV6" s="585"/>
      <c r="CW6" s="120"/>
      <c r="CX6" s="424"/>
      <c r="CY6" s="120"/>
      <c r="CZ6" s="121"/>
      <c r="DA6" s="424"/>
      <c r="DB6" s="120"/>
      <c r="DC6" s="585"/>
      <c r="DD6" s="585"/>
      <c r="DE6" s="120"/>
      <c r="DF6" s="424"/>
      <c r="DG6" s="120"/>
      <c r="DH6" s="121"/>
      <c r="DI6" s="424"/>
      <c r="DJ6" s="120"/>
      <c r="DK6" s="585"/>
      <c r="DL6" s="585"/>
      <c r="DM6" s="120"/>
      <c r="DN6" s="424"/>
      <c r="DO6" s="120"/>
      <c r="DP6" s="121"/>
      <c r="DQ6" s="424"/>
      <c r="DR6" s="120"/>
      <c r="DS6" s="585"/>
      <c r="DT6" s="585"/>
      <c r="DU6" s="120"/>
      <c r="DV6" s="424"/>
      <c r="DW6" s="120"/>
      <c r="DX6" s="121"/>
      <c r="DY6" s="424"/>
      <c r="DZ6" s="120"/>
      <c r="EA6" s="585"/>
      <c r="EB6" s="585"/>
      <c r="EC6" s="120"/>
      <c r="ED6" s="424"/>
      <c r="EE6" s="120"/>
      <c r="EF6" s="121"/>
      <c r="EG6" s="424"/>
      <c r="EH6" s="120"/>
      <c r="EI6" s="585"/>
      <c r="EJ6" s="585"/>
      <c r="EK6" s="120"/>
      <c r="EL6" s="424"/>
      <c r="EM6" s="120"/>
      <c r="EN6" s="121"/>
      <c r="EO6" s="424"/>
      <c r="EP6" s="120"/>
      <c r="EQ6" s="585"/>
      <c r="ER6" s="585"/>
      <c r="ES6" s="120"/>
      <c r="ET6" s="424"/>
      <c r="EU6" s="120"/>
      <c r="EV6" s="121"/>
      <c r="EW6" s="424"/>
      <c r="EX6" s="120"/>
      <c r="EY6" s="585"/>
      <c r="EZ6" s="585"/>
      <c r="FA6" s="120"/>
      <c r="FB6" s="424"/>
      <c r="FC6" s="120"/>
      <c r="FD6" s="121"/>
      <c r="FE6" s="424"/>
      <c r="FF6" s="120"/>
      <c r="FG6" s="585"/>
      <c r="FH6" s="585"/>
      <c r="FI6" s="120"/>
      <c r="FJ6" s="424"/>
      <c r="FK6" s="120"/>
      <c r="FL6" s="121"/>
      <c r="FM6" s="424"/>
      <c r="FN6" s="120"/>
      <c r="FO6" s="585"/>
      <c r="FP6" s="585"/>
      <c r="FQ6" s="120"/>
      <c r="FR6" s="424"/>
      <c r="FS6" s="120"/>
      <c r="FT6" s="121"/>
      <c r="FU6" s="424"/>
      <c r="FV6" s="120"/>
      <c r="FW6" s="585"/>
      <c r="FX6" s="585"/>
      <c r="FY6" s="120"/>
      <c r="FZ6" s="424"/>
      <c r="GA6" s="120"/>
      <c r="GB6" s="121"/>
      <c r="GC6" s="424"/>
      <c r="GD6" s="120"/>
      <c r="GE6" s="585"/>
      <c r="GF6" s="585"/>
      <c r="GG6" s="120"/>
      <c r="GH6" s="424"/>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421" t="s">
        <v>32</v>
      </c>
      <c r="H8" s="422" t="s">
        <v>33</v>
      </c>
    </row>
    <row r="9" spans="1:191" s="23" customFormat="1" ht="31.5">
      <c r="A9" s="159">
        <v>1</v>
      </c>
      <c r="B9" s="27" t="s">
        <v>35</v>
      </c>
      <c r="C9" s="117" t="s">
        <v>36</v>
      </c>
      <c r="D9" s="117">
        <v>0</v>
      </c>
      <c r="E9" s="28">
        <v>49806</v>
      </c>
      <c r="F9" s="122">
        <f>E9*D9</f>
        <v>0</v>
      </c>
      <c r="G9" s="123">
        <v>7244</v>
      </c>
      <c r="H9" s="160">
        <f t="shared" ref="H9:H27" si="0">G9*D9</f>
        <v>0</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0</v>
      </c>
      <c r="E11" s="124">
        <v>6258</v>
      </c>
      <c r="F11" s="122">
        <f t="shared" ref="F11:F31" si="1">E11*D11</f>
        <v>0</v>
      </c>
      <c r="G11" s="124">
        <v>1166</v>
      </c>
      <c r="H11" s="160">
        <f t="shared" si="0"/>
        <v>0</v>
      </c>
    </row>
    <row r="12" spans="1:191" s="23" customFormat="1" ht="15.75">
      <c r="A12" s="159">
        <v>4</v>
      </c>
      <c r="B12" s="30" t="s">
        <v>39</v>
      </c>
      <c r="C12" s="31" t="s">
        <v>38</v>
      </c>
      <c r="D12" s="117">
        <v>0</v>
      </c>
      <c r="E12" s="124">
        <v>3689</v>
      </c>
      <c r="F12" s="122">
        <f t="shared" si="1"/>
        <v>0</v>
      </c>
      <c r="G12" s="124">
        <v>1166</v>
      </c>
      <c r="H12" s="160">
        <f t="shared" si="0"/>
        <v>0</v>
      </c>
    </row>
    <row r="13" spans="1:191" s="23" customFormat="1" ht="15.75">
      <c r="A13" s="159">
        <v>5</v>
      </c>
      <c r="B13" s="30" t="s">
        <v>41</v>
      </c>
      <c r="C13" s="117" t="s">
        <v>36</v>
      </c>
      <c r="D13" s="117">
        <v>0</v>
      </c>
      <c r="E13" s="32">
        <v>858</v>
      </c>
      <c r="F13" s="122">
        <f t="shared" si="1"/>
        <v>0</v>
      </c>
      <c r="G13" s="124">
        <v>231</v>
      </c>
      <c r="H13" s="160">
        <f t="shared" si="0"/>
        <v>0</v>
      </c>
    </row>
    <row r="14" spans="1:191" s="23" customFormat="1" ht="33.75" customHeight="1">
      <c r="A14" s="159">
        <v>6</v>
      </c>
      <c r="B14" s="134" t="s">
        <v>144</v>
      </c>
      <c r="C14" s="117" t="s">
        <v>36</v>
      </c>
      <c r="D14" s="117">
        <v>2</v>
      </c>
      <c r="E14" s="32">
        <v>444</v>
      </c>
      <c r="F14" s="28">
        <f t="shared" si="1"/>
        <v>888</v>
      </c>
      <c r="G14" s="124">
        <v>106</v>
      </c>
      <c r="H14" s="161">
        <f t="shared" si="0"/>
        <v>212</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2</v>
      </c>
      <c r="E16" s="32">
        <v>272</v>
      </c>
      <c r="F16" s="28">
        <f t="shared" si="1"/>
        <v>544</v>
      </c>
      <c r="G16" s="135">
        <v>106</v>
      </c>
      <c r="H16" s="161">
        <f>G16*D16</f>
        <v>212</v>
      </c>
    </row>
    <row r="17" spans="1:8" s="23" customFormat="1" ht="15.75">
      <c r="A17" s="159">
        <v>9</v>
      </c>
      <c r="B17" s="30" t="s">
        <v>135</v>
      </c>
      <c r="C17" s="31" t="s">
        <v>38</v>
      </c>
      <c r="D17" s="117">
        <v>3</v>
      </c>
      <c r="E17" s="124">
        <v>164</v>
      </c>
      <c r="F17" s="122">
        <f t="shared" si="1"/>
        <v>492</v>
      </c>
      <c r="G17" s="135">
        <v>0</v>
      </c>
      <c r="H17" s="160">
        <f t="shared" si="0"/>
        <v>0</v>
      </c>
    </row>
    <row r="18" spans="1:8" s="23" customFormat="1" ht="15.75">
      <c r="A18" s="159">
        <v>10</v>
      </c>
      <c r="B18" s="30" t="s">
        <v>136</v>
      </c>
      <c r="C18" s="31" t="s">
        <v>38</v>
      </c>
      <c r="D18" s="117">
        <v>9</v>
      </c>
      <c r="E18" s="124">
        <v>180</v>
      </c>
      <c r="F18" s="122">
        <f t="shared" si="1"/>
        <v>1620</v>
      </c>
      <c r="G18" s="135">
        <v>0</v>
      </c>
      <c r="H18" s="160">
        <f t="shared" si="0"/>
        <v>0</v>
      </c>
    </row>
    <row r="19" spans="1:8" s="23" customFormat="1" ht="15.75">
      <c r="A19" s="159">
        <v>11</v>
      </c>
      <c r="B19" s="30" t="s">
        <v>44</v>
      </c>
      <c r="C19" s="117" t="s">
        <v>38</v>
      </c>
      <c r="D19" s="117">
        <v>10</v>
      </c>
      <c r="E19" s="124">
        <v>16</v>
      </c>
      <c r="F19" s="122">
        <f t="shared" si="1"/>
        <v>160</v>
      </c>
      <c r="G19" s="124">
        <v>0</v>
      </c>
      <c r="H19" s="160">
        <f>G19*D19</f>
        <v>0</v>
      </c>
    </row>
    <row r="20" spans="1:8" s="23" customFormat="1" ht="15.75">
      <c r="A20" s="159">
        <v>12</v>
      </c>
      <c r="B20" s="30" t="s">
        <v>45</v>
      </c>
      <c r="C20" s="117" t="s">
        <v>38</v>
      </c>
      <c r="D20" s="117">
        <v>0</v>
      </c>
      <c r="E20" s="124">
        <v>48</v>
      </c>
      <c r="F20" s="122">
        <f t="shared" si="1"/>
        <v>0</v>
      </c>
      <c r="G20" s="124">
        <v>0</v>
      </c>
      <c r="H20" s="160">
        <f>G20*D20</f>
        <v>0</v>
      </c>
    </row>
    <row r="21" spans="1:8" s="23" customFormat="1" ht="15.75">
      <c r="A21" s="159">
        <v>13</v>
      </c>
      <c r="B21" s="30" t="s">
        <v>46</v>
      </c>
      <c r="C21" s="31" t="s">
        <v>47</v>
      </c>
      <c r="D21" s="203">
        <v>0.5</v>
      </c>
      <c r="E21" s="124">
        <v>500</v>
      </c>
      <c r="F21" s="122">
        <f t="shared" si="1"/>
        <v>250</v>
      </c>
      <c r="G21" s="124">
        <v>2869</v>
      </c>
      <c r="H21" s="160">
        <f t="shared" si="0"/>
        <v>1434.5</v>
      </c>
    </row>
    <row r="22" spans="1:8" s="23" customFormat="1" ht="15.75">
      <c r="A22" s="159">
        <v>14</v>
      </c>
      <c r="B22" s="30" t="s">
        <v>48</v>
      </c>
      <c r="C22" s="31"/>
      <c r="D22" s="117"/>
      <c r="E22" s="124"/>
      <c r="F22" s="122">
        <f>F21*3%</f>
        <v>7.5</v>
      </c>
      <c r="G22" s="124"/>
      <c r="H22" s="160">
        <f t="shared" si="0"/>
        <v>0</v>
      </c>
    </row>
    <row r="23" spans="1:8" s="23" customFormat="1" ht="15.75">
      <c r="A23" s="159">
        <v>15</v>
      </c>
      <c r="B23" s="30" t="s">
        <v>49</v>
      </c>
      <c r="C23" s="117" t="s">
        <v>36</v>
      </c>
      <c r="D23" s="117">
        <v>0</v>
      </c>
      <c r="E23" s="32">
        <v>830</v>
      </c>
      <c r="F23" s="122">
        <f t="shared" si="1"/>
        <v>0</v>
      </c>
      <c r="G23" s="124">
        <v>390</v>
      </c>
      <c r="H23" s="160">
        <f t="shared" si="0"/>
        <v>0</v>
      </c>
    </row>
    <row r="24" spans="1:8" s="23" customFormat="1" ht="15.75">
      <c r="A24" s="159">
        <v>16</v>
      </c>
      <c r="B24" s="30" t="s">
        <v>50</v>
      </c>
      <c r="C24" s="31" t="s">
        <v>38</v>
      </c>
      <c r="D24" s="204">
        <v>0</v>
      </c>
      <c r="E24" s="124">
        <v>165</v>
      </c>
      <c r="F24" s="122">
        <f t="shared" si="1"/>
        <v>0</v>
      </c>
      <c r="G24" s="124">
        <v>61</v>
      </c>
      <c r="H24" s="160">
        <f t="shared" si="0"/>
        <v>0</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v>
      </c>
      <c r="E27" s="124">
        <v>0</v>
      </c>
      <c r="F27" s="122">
        <f t="shared" si="1"/>
        <v>0</v>
      </c>
      <c r="G27" s="124">
        <v>3375</v>
      </c>
      <c r="H27" s="160">
        <f t="shared" si="0"/>
        <v>0</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f>SUM(D11:D12)</f>
        <v>0</v>
      </c>
      <c r="E29" s="124">
        <v>0</v>
      </c>
      <c r="F29" s="122">
        <f t="shared" si="1"/>
        <v>0</v>
      </c>
      <c r="G29" s="124">
        <v>92</v>
      </c>
      <c r="H29" s="160">
        <f>D29*G29*1.9</f>
        <v>0</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0</v>
      </c>
      <c r="E31" s="124">
        <v>0</v>
      </c>
      <c r="F31" s="122">
        <f t="shared" si="1"/>
        <v>0</v>
      </c>
      <c r="G31" s="124">
        <v>1894</v>
      </c>
      <c r="H31" s="160">
        <f>D31*G31*1.9</f>
        <v>0</v>
      </c>
    </row>
    <row r="32" spans="1:8" s="23" customFormat="1" ht="15.75">
      <c r="A32" s="159">
        <v>24</v>
      </c>
      <c r="B32" s="30" t="s">
        <v>59</v>
      </c>
      <c r="C32" s="30"/>
      <c r="D32" s="31"/>
      <c r="E32" s="32"/>
      <c r="F32" s="29">
        <v>1</v>
      </c>
      <c r="G32" s="32"/>
      <c r="H32" s="161">
        <f>H33-SUM(H9:H31)</f>
        <v>76.5</v>
      </c>
    </row>
    <row r="33" spans="1:8" s="41" customFormat="1" ht="15.75">
      <c r="A33" s="162"/>
      <c r="B33" s="37" t="s">
        <v>60</v>
      </c>
      <c r="C33" s="36"/>
      <c r="D33" s="38"/>
      <c r="E33" s="39"/>
      <c r="F33" s="40">
        <f>ROUND(SUM(F9:F31)+49,-2)</f>
        <v>8900</v>
      </c>
      <c r="G33" s="40"/>
      <c r="H33" s="163">
        <f>ROUND(SUM(H9:H31)+49,-2)</f>
        <v>2400</v>
      </c>
    </row>
    <row r="34" spans="1:8" s="41" customFormat="1" ht="15.75">
      <c r="A34" s="164">
        <v>25</v>
      </c>
      <c r="B34" s="562" t="s">
        <v>61</v>
      </c>
      <c r="C34" s="562"/>
      <c r="D34" s="562"/>
      <c r="E34" s="562"/>
      <c r="F34" s="42">
        <f>H33</f>
        <v>2400</v>
      </c>
      <c r="G34" s="30"/>
      <c r="H34" s="165"/>
    </row>
    <row r="35" spans="1:8" s="41" customFormat="1" ht="15.75">
      <c r="A35" s="164"/>
      <c r="B35" s="562" t="s">
        <v>142</v>
      </c>
      <c r="C35" s="562"/>
      <c r="D35" s="562"/>
      <c r="E35" s="562"/>
      <c r="F35" s="42">
        <f>F34*45%</f>
        <v>1080</v>
      </c>
      <c r="G35" s="30"/>
      <c r="H35" s="165"/>
    </row>
    <row r="36" spans="1:8" s="41" customFormat="1" ht="15.75">
      <c r="A36" s="164">
        <v>26</v>
      </c>
      <c r="B36" s="538" t="s">
        <v>145</v>
      </c>
      <c r="C36" s="539"/>
      <c r="D36" s="539"/>
      <c r="E36" s="540"/>
      <c r="F36" s="42">
        <f>18%*(F34+F35)</f>
        <v>626.4</v>
      </c>
      <c r="G36" s="30"/>
      <c r="H36" s="165"/>
    </row>
    <row r="37" spans="1:8" s="41" customFormat="1" ht="15.75">
      <c r="A37" s="164">
        <v>27</v>
      </c>
      <c r="B37" s="541" t="s">
        <v>140</v>
      </c>
      <c r="C37" s="542"/>
      <c r="D37" s="542"/>
      <c r="E37" s="543"/>
      <c r="F37" s="42">
        <f>2%*F33</f>
        <v>178</v>
      </c>
      <c r="G37" s="30"/>
      <c r="H37" s="165"/>
    </row>
    <row r="38" spans="1:8" s="41" customFormat="1" ht="15.75">
      <c r="A38" s="164">
        <v>28</v>
      </c>
      <c r="B38" s="541" t="s">
        <v>150</v>
      </c>
      <c r="C38" s="542"/>
      <c r="D38" s="542"/>
      <c r="E38" s="543"/>
      <c r="F38" s="42">
        <f>16.25%*(F34+F35)</f>
        <v>565.5</v>
      </c>
      <c r="G38" s="30"/>
      <c r="H38" s="165"/>
    </row>
    <row r="39" spans="1:8" s="41" customFormat="1" ht="15.75">
      <c r="A39" s="164">
        <v>29</v>
      </c>
      <c r="B39" s="544" t="s">
        <v>62</v>
      </c>
      <c r="C39" s="544"/>
      <c r="D39" s="544"/>
      <c r="E39" s="544"/>
      <c r="F39" s="42">
        <f>SUM(F33:F35)*2%</f>
        <v>247.6</v>
      </c>
      <c r="G39" s="43"/>
      <c r="H39" s="166"/>
    </row>
    <row r="40" spans="1:8" s="41" customFormat="1" ht="15.75">
      <c r="A40" s="164">
        <v>30</v>
      </c>
      <c r="B40" s="544" t="s">
        <v>99</v>
      </c>
      <c r="C40" s="544"/>
      <c r="D40" s="544"/>
      <c r="E40" s="544"/>
      <c r="F40" s="42">
        <f>SUM(F34:F35)*20%</f>
        <v>696</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15693.5</v>
      </c>
      <c r="G44" s="579"/>
      <c r="H44" s="580"/>
    </row>
    <row r="45" spans="1:8" s="23" customFormat="1" ht="15.75">
      <c r="A45" s="45" t="s">
        <v>100</v>
      </c>
      <c r="B45" s="46"/>
      <c r="C45" s="47"/>
      <c r="D45" s="428"/>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428"/>
      <c r="E47" s="47"/>
      <c r="F47" s="550"/>
      <c r="G47" s="550"/>
      <c r="H47" s="551"/>
    </row>
    <row r="48" spans="1:8" s="23" customFormat="1" ht="15.75">
      <c r="A48" s="49"/>
      <c r="B48" s="47"/>
      <c r="C48" s="47"/>
      <c r="D48" s="428"/>
      <c r="E48" s="47"/>
      <c r="F48" s="550"/>
      <c r="G48" s="550"/>
      <c r="H48" s="551"/>
    </row>
    <row r="49" spans="1:8" s="23" customFormat="1" ht="15.75">
      <c r="A49" s="49"/>
      <c r="B49" s="47"/>
      <c r="C49" s="47"/>
      <c r="D49" s="428"/>
      <c r="E49" s="47"/>
      <c r="F49" s="419"/>
      <c r="G49" s="419"/>
      <c r="H49" s="420"/>
    </row>
    <row r="50" spans="1:8" s="23" customFormat="1" ht="15.75">
      <c r="A50" s="49"/>
      <c r="B50" s="47"/>
      <c r="C50" s="47"/>
      <c r="D50" s="428"/>
      <c r="E50" s="47"/>
      <c r="F50" s="419"/>
      <c r="G50" s="419"/>
      <c r="H50" s="420"/>
    </row>
    <row r="51" spans="1:8" s="23" customFormat="1" ht="15.75">
      <c r="A51" s="49"/>
      <c r="B51" s="47"/>
      <c r="C51" s="47"/>
      <c r="D51" s="428"/>
      <c r="E51" s="47"/>
      <c r="F51" s="419"/>
      <c r="G51" s="419"/>
      <c r="H51" s="420"/>
    </row>
    <row r="52" spans="1:8" s="23" customFormat="1" ht="15.75">
      <c r="A52" s="49"/>
      <c r="B52" s="47"/>
      <c r="C52" s="47"/>
      <c r="D52" s="428"/>
      <c r="E52" s="47"/>
      <c r="F52" s="419"/>
      <c r="G52" s="419"/>
      <c r="H52" s="420"/>
    </row>
    <row r="53" spans="1:8" s="23" customFormat="1" ht="15.75">
      <c r="A53" s="49"/>
      <c r="B53" s="47"/>
      <c r="C53" s="47"/>
      <c r="D53" s="428"/>
      <c r="E53" s="47"/>
      <c r="F53" s="419"/>
      <c r="G53" s="419"/>
      <c r="H53" s="420"/>
    </row>
    <row r="54" spans="1:8" s="23" customFormat="1" ht="15.75">
      <c r="A54" s="49"/>
      <c r="B54" s="47"/>
      <c r="C54" s="47"/>
      <c r="D54" s="428"/>
      <c r="E54" s="47"/>
      <c r="F54" s="419"/>
      <c r="G54" s="419"/>
      <c r="H54" s="420"/>
    </row>
    <row r="55" spans="1:8" s="23" customFormat="1" ht="16.5" thickBot="1">
      <c r="A55" s="167"/>
      <c r="B55" s="168"/>
      <c r="C55" s="168"/>
      <c r="D55" s="169"/>
      <c r="E55" s="168"/>
      <c r="F55" s="170"/>
      <c r="G55" s="170"/>
      <c r="H55" s="171"/>
    </row>
    <row r="56" spans="1:8" s="23" customFormat="1" ht="15.75">
      <c r="A56" s="101"/>
      <c r="B56" s="101"/>
      <c r="C56" s="101"/>
      <c r="D56" s="52"/>
      <c r="E56" s="101"/>
      <c r="F56" s="200"/>
      <c r="G56" s="200"/>
      <c r="H56" s="200"/>
    </row>
    <row r="57" spans="1:8" s="23" customFormat="1" ht="16.5" thickBot="1">
      <c r="A57" s="168"/>
      <c r="B57" s="168"/>
      <c r="C57" s="168"/>
      <c r="D57" s="169"/>
      <c r="E57" s="168"/>
      <c r="F57" s="170"/>
      <c r="G57" s="170"/>
      <c r="H57" s="170"/>
    </row>
    <row r="58" spans="1:8" s="23" customFormat="1" ht="19.5" thickBot="1">
      <c r="A58" s="573" t="s">
        <v>23</v>
      </c>
      <c r="B58" s="574"/>
      <c r="C58" s="574"/>
      <c r="D58" s="574"/>
      <c r="E58" s="574"/>
      <c r="F58" s="574"/>
      <c r="G58" s="574"/>
      <c r="H58" s="575"/>
    </row>
    <row r="59" spans="1:8" s="23" customFormat="1" ht="15.75">
      <c r="A59" s="611" t="str">
        <f>A2</f>
        <v xml:space="preserve"> Estimate No:                                    Date:</v>
      </c>
      <c r="B59" s="550"/>
      <c r="C59" s="550"/>
      <c r="D59" s="550"/>
      <c r="E59" s="550"/>
      <c r="F59" s="550"/>
      <c r="G59" s="550"/>
      <c r="H59" s="551"/>
    </row>
    <row r="60" spans="1:8" s="23" customFormat="1" ht="15.75">
      <c r="A60" s="555" t="str">
        <f>A3</f>
        <v xml:space="preserve">Estimate </v>
      </c>
      <c r="B60" s="556"/>
      <c r="C60" s="557" t="str">
        <f>C3</f>
        <v xml:space="preserve"> for Providing  Additional  </v>
      </c>
      <c r="D60" s="557"/>
      <c r="E60" s="557"/>
      <c r="F60" s="557"/>
      <c r="G60" s="557"/>
      <c r="H60" s="558"/>
    </row>
    <row r="61" spans="1:8" s="23" customFormat="1" ht="16.5" thickBot="1">
      <c r="A61" s="559" t="str">
        <f>A4</f>
        <v>63KVA  DTC to the overloaded existing 25 KVA PS KUSHALAPPA (524958)DTC at Byramada village  ,coming under   O&amp;M Section Ammathi , Virajpet Sub Division.</v>
      </c>
      <c r="B61" s="560"/>
      <c r="C61" s="560"/>
      <c r="D61" s="560"/>
      <c r="E61" s="560"/>
      <c r="F61" s="560"/>
      <c r="G61" s="560"/>
      <c r="H61" s="561"/>
    </row>
    <row r="62" spans="1:8" s="23" customFormat="1" ht="15.75">
      <c r="A62" s="50" t="s">
        <v>68</v>
      </c>
      <c r="B62" s="51"/>
      <c r="C62" s="52"/>
      <c r="D62" s="53"/>
      <c r="E62" s="52"/>
      <c r="F62" s="52"/>
      <c r="G62" s="52"/>
      <c r="H62" s="54"/>
    </row>
    <row r="63" spans="1:8" s="23" customFormat="1" ht="15.75">
      <c r="A63" s="618" t="s">
        <v>28</v>
      </c>
      <c r="B63" s="576" t="s">
        <v>29</v>
      </c>
      <c r="C63" s="576" t="s">
        <v>30</v>
      </c>
      <c r="D63" s="576" t="s">
        <v>31</v>
      </c>
      <c r="E63" s="576" t="s">
        <v>32</v>
      </c>
      <c r="F63" s="576" t="s">
        <v>33</v>
      </c>
      <c r="G63" s="577" t="s">
        <v>34</v>
      </c>
      <c r="H63" s="578"/>
    </row>
    <row r="64" spans="1:8" s="23" customFormat="1" ht="15.75">
      <c r="A64" s="618"/>
      <c r="B64" s="576"/>
      <c r="C64" s="576"/>
      <c r="D64" s="576"/>
      <c r="E64" s="576"/>
      <c r="F64" s="576"/>
      <c r="G64" s="421" t="s">
        <v>32</v>
      </c>
      <c r="H64" s="422" t="s">
        <v>33</v>
      </c>
    </row>
    <row r="65" spans="1:8" s="23" customFormat="1" ht="31.5">
      <c r="A65" s="172">
        <v>1</v>
      </c>
      <c r="B65" s="418" t="s">
        <v>154</v>
      </c>
      <c r="C65" s="55" t="s">
        <v>36</v>
      </c>
      <c r="D65" s="55">
        <v>1</v>
      </c>
      <c r="E65" s="125">
        <v>26439</v>
      </c>
      <c r="F65" s="126">
        <f t="shared" ref="F65:F87" si="2">D65*E65</f>
        <v>26439</v>
      </c>
      <c r="G65" s="125">
        <v>4527</v>
      </c>
      <c r="H65" s="173">
        <f t="shared" ref="H65:H87" si="3">D65*G65</f>
        <v>4527</v>
      </c>
    </row>
    <row r="66" spans="1:8" s="23" customFormat="1" ht="31.5">
      <c r="A66" s="172">
        <v>2</v>
      </c>
      <c r="B66" s="58" t="s">
        <v>137</v>
      </c>
      <c r="C66" s="55" t="s">
        <v>36</v>
      </c>
      <c r="D66" s="55">
        <v>3</v>
      </c>
      <c r="E66" s="125">
        <v>180</v>
      </c>
      <c r="F66" s="126">
        <f t="shared" si="2"/>
        <v>540</v>
      </c>
      <c r="G66" s="125">
        <v>0</v>
      </c>
      <c r="H66" s="173">
        <f t="shared" si="3"/>
        <v>0</v>
      </c>
    </row>
    <row r="67" spans="1:8" s="23" customFormat="1" ht="15.75">
      <c r="A67" s="172">
        <v>3</v>
      </c>
      <c r="B67" s="58" t="s">
        <v>138</v>
      </c>
      <c r="C67" s="55" t="s">
        <v>36</v>
      </c>
      <c r="D67" s="55">
        <v>3</v>
      </c>
      <c r="E67" s="56">
        <v>164</v>
      </c>
      <c r="F67" s="57">
        <f t="shared" si="2"/>
        <v>492</v>
      </c>
      <c r="G67" s="56">
        <v>0</v>
      </c>
      <c r="H67" s="174">
        <f t="shared" si="3"/>
        <v>0</v>
      </c>
    </row>
    <row r="68" spans="1:8" s="23" customFormat="1" ht="47.25">
      <c r="A68" s="172">
        <v>4</v>
      </c>
      <c r="B68" s="58" t="s">
        <v>139</v>
      </c>
      <c r="C68" s="59" t="s">
        <v>69</v>
      </c>
      <c r="D68" s="55">
        <v>4</v>
      </c>
      <c r="E68" s="56">
        <v>830</v>
      </c>
      <c r="F68" s="57">
        <f t="shared" si="2"/>
        <v>3320</v>
      </c>
      <c r="G68" s="56">
        <v>390</v>
      </c>
      <c r="H68" s="174">
        <f t="shared" si="3"/>
        <v>1560</v>
      </c>
    </row>
    <row r="69" spans="1:8" s="23" customFormat="1" ht="47.25">
      <c r="A69" s="172">
        <v>5</v>
      </c>
      <c r="B69" s="418" t="s">
        <v>240</v>
      </c>
      <c r="C69" s="55" t="s">
        <v>69</v>
      </c>
      <c r="D69" s="205">
        <v>1</v>
      </c>
      <c r="E69" s="56">
        <v>64900</v>
      </c>
      <c r="F69" s="57">
        <f>D69*E69</f>
        <v>64900</v>
      </c>
      <c r="G69" s="56">
        <v>750</v>
      </c>
      <c r="H69" s="174">
        <f t="shared" si="3"/>
        <v>750</v>
      </c>
    </row>
    <row r="70" spans="1:8" s="23" customFormat="1" ht="15.75">
      <c r="A70" s="172">
        <v>6</v>
      </c>
      <c r="B70" s="58" t="s">
        <v>70</v>
      </c>
      <c r="C70" s="55" t="s">
        <v>36</v>
      </c>
      <c r="D70" s="55">
        <v>3</v>
      </c>
      <c r="E70" s="56">
        <v>1501</v>
      </c>
      <c r="F70" s="57">
        <f t="shared" si="2"/>
        <v>4503</v>
      </c>
      <c r="G70" s="127">
        <v>631</v>
      </c>
      <c r="H70" s="174">
        <f t="shared" si="3"/>
        <v>1893</v>
      </c>
    </row>
    <row r="71" spans="1:8" s="23" customFormat="1" ht="15.75">
      <c r="A71" s="172">
        <v>7</v>
      </c>
      <c r="B71" s="58" t="s">
        <v>71</v>
      </c>
      <c r="C71" s="55" t="s">
        <v>69</v>
      </c>
      <c r="D71" s="55">
        <v>1</v>
      </c>
      <c r="E71" s="56">
        <v>146</v>
      </c>
      <c r="F71" s="57">
        <f t="shared" si="2"/>
        <v>146</v>
      </c>
      <c r="G71" s="128">
        <v>53</v>
      </c>
      <c r="H71" s="174">
        <f t="shared" si="3"/>
        <v>53</v>
      </c>
    </row>
    <row r="72" spans="1:8" s="23" customFormat="1" ht="31.5">
      <c r="A72" s="172">
        <v>8</v>
      </c>
      <c r="B72" s="58" t="s">
        <v>72</v>
      </c>
      <c r="C72" s="55" t="s">
        <v>69</v>
      </c>
      <c r="D72" s="55">
        <v>2</v>
      </c>
      <c r="E72" s="56">
        <v>76</v>
      </c>
      <c r="F72" s="57">
        <f t="shared" si="2"/>
        <v>152</v>
      </c>
      <c r="G72" s="128">
        <v>28</v>
      </c>
      <c r="H72" s="174">
        <f t="shared" si="3"/>
        <v>56</v>
      </c>
    </row>
    <row r="73" spans="1:8" s="23" customFormat="1" ht="15.75">
      <c r="A73" s="172">
        <v>9</v>
      </c>
      <c r="B73" s="58" t="s">
        <v>73</v>
      </c>
      <c r="C73" s="55" t="s">
        <v>69</v>
      </c>
      <c r="D73" s="55">
        <v>4</v>
      </c>
      <c r="E73" s="56">
        <v>0</v>
      </c>
      <c r="F73" s="57">
        <f t="shared" si="2"/>
        <v>0</v>
      </c>
      <c r="G73" s="56">
        <v>174</v>
      </c>
      <c r="H73" s="174">
        <f t="shared" si="3"/>
        <v>696</v>
      </c>
    </row>
    <row r="74" spans="1:8" s="23" customFormat="1" ht="15.75">
      <c r="A74" s="172">
        <v>10</v>
      </c>
      <c r="B74" s="58" t="s">
        <v>74</v>
      </c>
      <c r="C74" s="55" t="s">
        <v>75</v>
      </c>
      <c r="D74" s="55">
        <v>5</v>
      </c>
      <c r="E74" s="56">
        <v>63.29</v>
      </c>
      <c r="F74" s="57">
        <f t="shared" si="2"/>
        <v>316.45</v>
      </c>
      <c r="G74" s="56">
        <v>0</v>
      </c>
      <c r="H74" s="174">
        <f t="shared" si="3"/>
        <v>0</v>
      </c>
    </row>
    <row r="75" spans="1:8" s="23" customFormat="1" ht="15.75">
      <c r="A75" s="172">
        <v>11</v>
      </c>
      <c r="B75" s="58" t="s">
        <v>76</v>
      </c>
      <c r="C75" s="55" t="s">
        <v>75</v>
      </c>
      <c r="D75" s="55">
        <v>10</v>
      </c>
      <c r="E75" s="56">
        <v>65.13</v>
      </c>
      <c r="F75" s="57">
        <f t="shared" si="2"/>
        <v>651.29999999999995</v>
      </c>
      <c r="G75" s="56">
        <v>0</v>
      </c>
      <c r="H75" s="174">
        <f t="shared" si="3"/>
        <v>0</v>
      </c>
    </row>
    <row r="76" spans="1:8" s="23" customFormat="1" ht="31.5">
      <c r="A76" s="172">
        <v>12</v>
      </c>
      <c r="B76" s="129" t="s">
        <v>147</v>
      </c>
      <c r="C76" s="130" t="s">
        <v>77</v>
      </c>
      <c r="D76" s="131">
        <v>1</v>
      </c>
      <c r="E76" s="132">
        <v>1335</v>
      </c>
      <c r="F76" s="57">
        <f t="shared" si="2"/>
        <v>1335</v>
      </c>
      <c r="G76" s="132">
        <v>78</v>
      </c>
      <c r="H76" s="174">
        <f t="shared" si="3"/>
        <v>78</v>
      </c>
    </row>
    <row r="77" spans="1:8" s="23" customFormat="1" ht="15.75">
      <c r="A77" s="172">
        <v>13</v>
      </c>
      <c r="B77" s="418" t="s">
        <v>156</v>
      </c>
      <c r="C77" s="55" t="s">
        <v>69</v>
      </c>
      <c r="D77" s="55">
        <v>1</v>
      </c>
      <c r="E77" s="56">
        <v>1651</v>
      </c>
      <c r="F77" s="57">
        <f t="shared" si="2"/>
        <v>1651</v>
      </c>
      <c r="G77" s="127">
        <v>226</v>
      </c>
      <c r="H77" s="174">
        <f t="shared" si="3"/>
        <v>226</v>
      </c>
    </row>
    <row r="78" spans="1:8" s="23" customFormat="1" ht="31.5">
      <c r="A78" s="172">
        <v>14</v>
      </c>
      <c r="B78" s="58" t="s">
        <v>78</v>
      </c>
      <c r="C78" s="55" t="s">
        <v>69</v>
      </c>
      <c r="D78" s="55"/>
      <c r="E78" s="56"/>
      <c r="F78" s="57"/>
      <c r="G78" s="56"/>
      <c r="H78" s="174"/>
    </row>
    <row r="79" spans="1:8" s="23" customFormat="1" ht="15.75">
      <c r="A79" s="172">
        <v>15</v>
      </c>
      <c r="B79" s="58" t="s">
        <v>157</v>
      </c>
      <c r="C79" s="55" t="s">
        <v>79</v>
      </c>
      <c r="D79" s="55">
        <v>40</v>
      </c>
      <c r="E79" s="56">
        <v>81.63</v>
      </c>
      <c r="F79" s="57">
        <f t="shared" si="2"/>
        <v>3265.2</v>
      </c>
      <c r="G79" s="612">
        <v>625</v>
      </c>
      <c r="H79" s="615">
        <f>G79</f>
        <v>625</v>
      </c>
    </row>
    <row r="80" spans="1:8" s="23" customFormat="1" ht="15.75">
      <c r="A80" s="172">
        <v>16</v>
      </c>
      <c r="B80" s="58" t="s">
        <v>158</v>
      </c>
      <c r="C80" s="55" t="s">
        <v>80</v>
      </c>
      <c r="D80" s="55">
        <v>4</v>
      </c>
      <c r="E80" s="56">
        <v>40</v>
      </c>
      <c r="F80" s="57">
        <f t="shared" si="2"/>
        <v>160</v>
      </c>
      <c r="G80" s="613"/>
      <c r="H80" s="616"/>
    </row>
    <row r="81" spans="1:8" s="23" customFormat="1" ht="15.75">
      <c r="A81" s="172">
        <v>17</v>
      </c>
      <c r="B81" s="58" t="s">
        <v>159</v>
      </c>
      <c r="C81" s="55" t="s">
        <v>80</v>
      </c>
      <c r="D81" s="55">
        <v>4</v>
      </c>
      <c r="E81" s="56">
        <v>108</v>
      </c>
      <c r="F81" s="57">
        <f t="shared" si="2"/>
        <v>432</v>
      </c>
      <c r="G81" s="613"/>
      <c r="H81" s="616"/>
    </row>
    <row r="82" spans="1:8" s="23" customFormat="1" ht="15.75">
      <c r="A82" s="172">
        <v>18</v>
      </c>
      <c r="B82" s="58" t="s">
        <v>81</v>
      </c>
      <c r="C82" s="55" t="s">
        <v>80</v>
      </c>
      <c r="D82" s="55">
        <v>8</v>
      </c>
      <c r="E82" s="56">
        <v>41</v>
      </c>
      <c r="F82" s="57">
        <f t="shared" si="2"/>
        <v>328</v>
      </c>
      <c r="G82" s="613"/>
      <c r="H82" s="616"/>
    </row>
    <row r="83" spans="1:8" s="23" customFormat="1" ht="31.5">
      <c r="A83" s="172">
        <v>19</v>
      </c>
      <c r="B83" s="58" t="s">
        <v>82</v>
      </c>
      <c r="C83" s="55" t="s">
        <v>80</v>
      </c>
      <c r="D83" s="55">
        <v>2</v>
      </c>
      <c r="E83" s="56">
        <v>150</v>
      </c>
      <c r="F83" s="57">
        <f t="shared" si="2"/>
        <v>300</v>
      </c>
      <c r="G83" s="614"/>
      <c r="H83" s="617"/>
    </row>
    <row r="84" spans="1:8" s="23" customFormat="1" ht="31.5">
      <c r="A84" s="172">
        <v>20</v>
      </c>
      <c r="B84" s="58" t="s">
        <v>131</v>
      </c>
      <c r="C84" s="55" t="s">
        <v>69</v>
      </c>
      <c r="D84" s="55">
        <v>1</v>
      </c>
      <c r="E84" s="56">
        <v>10287</v>
      </c>
      <c r="F84" s="57">
        <f t="shared" si="2"/>
        <v>10287</v>
      </c>
      <c r="G84" s="56">
        <v>566</v>
      </c>
      <c r="H84" s="174">
        <f>G84*D84</f>
        <v>566</v>
      </c>
    </row>
    <row r="85" spans="1:8" s="23" customFormat="1" ht="31.5">
      <c r="A85" s="172">
        <v>21</v>
      </c>
      <c r="B85" s="58" t="s">
        <v>83</v>
      </c>
      <c r="C85" s="55" t="s">
        <v>69</v>
      </c>
      <c r="D85" s="55">
        <v>1</v>
      </c>
      <c r="E85" s="56">
        <v>2525</v>
      </c>
      <c r="F85" s="57">
        <f t="shared" si="2"/>
        <v>2525</v>
      </c>
      <c r="G85" s="56">
        <v>694</v>
      </c>
      <c r="H85" s="174">
        <v>631</v>
      </c>
    </row>
    <row r="86" spans="1:8" s="23" customFormat="1" ht="31.5">
      <c r="A86" s="172">
        <v>22</v>
      </c>
      <c r="B86" s="58" t="s">
        <v>84</v>
      </c>
      <c r="C86" s="55" t="s">
        <v>85</v>
      </c>
      <c r="D86" s="55">
        <v>1</v>
      </c>
      <c r="E86" s="56">
        <v>882</v>
      </c>
      <c r="F86" s="57">
        <f t="shared" si="2"/>
        <v>882</v>
      </c>
      <c r="G86" s="56">
        <v>155</v>
      </c>
      <c r="H86" s="174">
        <f>G86*D86</f>
        <v>155</v>
      </c>
    </row>
    <row r="87" spans="1:8" s="23" customFormat="1" ht="15.75">
      <c r="A87" s="172">
        <v>23</v>
      </c>
      <c r="B87" s="58" t="s">
        <v>86</v>
      </c>
      <c r="C87" s="55" t="s">
        <v>69</v>
      </c>
      <c r="D87" s="55">
        <v>1</v>
      </c>
      <c r="E87" s="56">
        <v>7799</v>
      </c>
      <c r="F87" s="57">
        <f t="shared" si="2"/>
        <v>7799</v>
      </c>
      <c r="G87" s="56">
        <v>700</v>
      </c>
      <c r="H87" s="174">
        <f t="shared" si="3"/>
        <v>700</v>
      </c>
    </row>
    <row r="88" spans="1:8" s="23" customFormat="1" ht="15.75">
      <c r="A88" s="172">
        <v>24</v>
      </c>
      <c r="B88" s="60" t="s">
        <v>59</v>
      </c>
      <c r="C88" s="60"/>
      <c r="D88" s="117"/>
      <c r="E88" s="29"/>
      <c r="F88" s="29">
        <f>F89-SUM(F65:F87)</f>
        <v>76.05000000000291</v>
      </c>
      <c r="G88" s="29"/>
      <c r="H88" s="161">
        <f>H89-SUM(H65:H87)</f>
        <v>84</v>
      </c>
    </row>
    <row r="89" spans="1:8" s="23" customFormat="1" ht="15.75">
      <c r="A89" s="175"/>
      <c r="B89" s="62" t="s">
        <v>60</v>
      </c>
      <c r="C89" s="63"/>
      <c r="D89" s="61"/>
      <c r="E89" s="64"/>
      <c r="F89" s="65">
        <f>ROUND(SUM(F65:F87)+49,-2)</f>
        <v>130500</v>
      </c>
      <c r="G89" s="65"/>
      <c r="H89" s="176">
        <f>ROUND(SUM(H65:H87)+49,-2)</f>
        <v>12600</v>
      </c>
    </row>
    <row r="90" spans="1:8" s="23" customFormat="1" ht="15.75">
      <c r="A90" s="177">
        <v>25</v>
      </c>
      <c r="B90" s="544" t="s">
        <v>61</v>
      </c>
      <c r="C90" s="544"/>
      <c r="D90" s="544"/>
      <c r="E90" s="544"/>
      <c r="F90" s="28">
        <f>H89</f>
        <v>12600</v>
      </c>
      <c r="G90" s="60"/>
      <c r="H90" s="178"/>
    </row>
    <row r="91" spans="1:8" s="23" customFormat="1" ht="15.75">
      <c r="A91" s="177"/>
      <c r="B91" s="544" t="s">
        <v>143</v>
      </c>
      <c r="C91" s="544"/>
      <c r="D91" s="544"/>
      <c r="E91" s="544"/>
      <c r="F91" s="28">
        <f>F90*45%</f>
        <v>5670</v>
      </c>
      <c r="G91" s="60"/>
      <c r="H91" s="178"/>
    </row>
    <row r="92" spans="1:8" s="23" customFormat="1" ht="15.75">
      <c r="A92" s="177">
        <v>26</v>
      </c>
      <c r="B92" s="538" t="s">
        <v>145</v>
      </c>
      <c r="C92" s="539"/>
      <c r="D92" s="539"/>
      <c r="E92" s="540"/>
      <c r="F92" s="28">
        <f>18%*(F90+F91)</f>
        <v>3288.6</v>
      </c>
      <c r="G92" s="60"/>
      <c r="H92" s="178"/>
    </row>
    <row r="93" spans="1:8" s="23" customFormat="1" ht="15.75">
      <c r="A93" s="177">
        <v>27</v>
      </c>
      <c r="B93" s="541" t="s">
        <v>140</v>
      </c>
      <c r="C93" s="542"/>
      <c r="D93" s="542"/>
      <c r="E93" s="543"/>
      <c r="F93" s="28">
        <f>2%*F89</f>
        <v>2610</v>
      </c>
      <c r="G93" s="60"/>
      <c r="H93" s="178"/>
    </row>
    <row r="94" spans="1:8" s="23" customFormat="1" ht="15.75">
      <c r="A94" s="177">
        <v>28</v>
      </c>
      <c r="B94" s="541" t="s">
        <v>150</v>
      </c>
      <c r="C94" s="542"/>
      <c r="D94" s="542"/>
      <c r="E94" s="543"/>
      <c r="F94" s="28">
        <f>16.25%*(F90+F91)</f>
        <v>2968.875</v>
      </c>
      <c r="G94" s="60"/>
      <c r="H94" s="178"/>
    </row>
    <row r="95" spans="1:8" s="23" customFormat="1" ht="15.75">
      <c r="A95" s="177">
        <v>29</v>
      </c>
      <c r="B95" s="544" t="s">
        <v>62</v>
      </c>
      <c r="C95" s="544"/>
      <c r="D95" s="544"/>
      <c r="E95" s="544"/>
      <c r="F95" s="42">
        <f>SUM(F89:F91)*2%</f>
        <v>2975.4</v>
      </c>
      <c r="G95" s="43"/>
      <c r="H95" s="166"/>
    </row>
    <row r="96" spans="1:8" s="23" customFormat="1" ht="15.75">
      <c r="A96" s="177">
        <v>30</v>
      </c>
      <c r="B96" s="544" t="s">
        <v>99</v>
      </c>
      <c r="C96" s="544"/>
      <c r="D96" s="544"/>
      <c r="E96" s="544"/>
      <c r="F96" s="42">
        <f>SUM(F90:F91)*20%</f>
        <v>3654</v>
      </c>
      <c r="G96" s="30"/>
      <c r="H96" s="165"/>
    </row>
    <row r="97" spans="1:8" s="23" customFormat="1" ht="15.75">
      <c r="A97" s="177">
        <v>31</v>
      </c>
      <c r="B97" s="544" t="s">
        <v>63</v>
      </c>
      <c r="C97" s="544"/>
      <c r="D97" s="544"/>
      <c r="E97" s="544"/>
      <c r="F97" s="42">
        <v>0</v>
      </c>
      <c r="G97" s="30"/>
      <c r="H97" s="165"/>
    </row>
    <row r="98" spans="1:8" s="23" customFormat="1" ht="15.75">
      <c r="A98" s="177">
        <v>32</v>
      </c>
      <c r="B98" s="544" t="s">
        <v>64</v>
      </c>
      <c r="C98" s="544"/>
      <c r="D98" s="544"/>
      <c r="E98" s="544"/>
      <c r="F98" s="42">
        <v>1600</v>
      </c>
      <c r="G98" s="30"/>
      <c r="H98" s="165"/>
    </row>
    <row r="99" spans="1:8" s="23" customFormat="1" ht="15.75">
      <c r="A99" s="177">
        <v>33</v>
      </c>
      <c r="B99" s="544" t="s">
        <v>65</v>
      </c>
      <c r="C99" s="544"/>
      <c r="D99" s="544"/>
      <c r="E99" s="544"/>
      <c r="F99" s="42">
        <v>0</v>
      </c>
      <c r="G99" s="30"/>
      <c r="H99" s="165"/>
    </row>
    <row r="100" spans="1:8" s="23" customFormat="1" ht="16.5" thickBot="1">
      <c r="A100" s="602" t="s">
        <v>66</v>
      </c>
      <c r="B100" s="603"/>
      <c r="C100" s="603"/>
      <c r="D100" s="603"/>
      <c r="E100" s="603"/>
      <c r="F100" s="66">
        <f>SUM(F89:F99)</f>
        <v>165866.875</v>
      </c>
      <c r="G100" s="604"/>
      <c r="H100" s="605"/>
    </row>
    <row r="101" spans="1:8" s="23" customFormat="1" ht="15.75">
      <c r="A101" s="45" t="s">
        <v>100</v>
      </c>
      <c r="B101" s="46"/>
      <c r="C101" s="47"/>
      <c r="D101" s="67"/>
      <c r="E101" s="68"/>
      <c r="F101" s="69"/>
      <c r="G101" s="68"/>
      <c r="H101" s="70"/>
    </row>
    <row r="102" spans="1:8" s="23" customFormat="1" ht="15.75">
      <c r="A102" s="606" t="s">
        <v>87</v>
      </c>
      <c r="B102" s="607"/>
      <c r="C102" s="607"/>
      <c r="D102" s="607"/>
      <c r="E102" s="607"/>
      <c r="F102" s="607"/>
      <c r="G102" s="607"/>
      <c r="H102" s="608"/>
    </row>
    <row r="103" spans="1:8" s="23" customFormat="1" ht="15.75">
      <c r="A103" s="609" t="s">
        <v>88</v>
      </c>
      <c r="B103" s="610"/>
      <c r="C103" s="47"/>
      <c r="D103" s="67"/>
      <c r="E103" s="47"/>
      <c r="F103" s="47"/>
      <c r="G103" s="47"/>
      <c r="H103" s="48"/>
    </row>
    <row r="104" spans="1:8" s="23" customFormat="1" ht="15.75">
      <c r="A104" s="429"/>
      <c r="B104" s="430"/>
      <c r="C104" s="47"/>
      <c r="D104" s="67"/>
      <c r="E104" s="47"/>
      <c r="F104" s="47"/>
      <c r="G104" s="47"/>
      <c r="H104" s="48"/>
    </row>
    <row r="105" spans="1:8" s="23" customFormat="1" ht="15.75">
      <c r="A105" s="429"/>
      <c r="B105" s="430"/>
      <c r="C105" s="47"/>
      <c r="D105" s="67"/>
      <c r="E105" s="47"/>
      <c r="F105" s="47"/>
      <c r="G105" s="47"/>
      <c r="H105" s="48"/>
    </row>
    <row r="106" spans="1:8" s="23" customFormat="1" ht="16.5" thickBot="1">
      <c r="A106" s="179"/>
      <c r="B106" s="180"/>
      <c r="C106" s="168"/>
      <c r="D106" s="181"/>
      <c r="E106" s="168"/>
      <c r="F106" s="168"/>
      <c r="G106" s="168"/>
      <c r="H106" s="182"/>
    </row>
    <row r="107" spans="1:8" s="23" customFormat="1" ht="15.75">
      <c r="A107" s="201"/>
      <c r="B107" s="201"/>
      <c r="C107" s="101"/>
      <c r="D107" s="202"/>
      <c r="E107" s="101"/>
      <c r="F107" s="101"/>
      <c r="G107" s="101"/>
      <c r="H107" s="101"/>
    </row>
    <row r="108" spans="1:8" s="23" customFormat="1" ht="16.5" thickBot="1">
      <c r="A108" s="180"/>
      <c r="B108" s="180"/>
      <c r="C108" s="168"/>
      <c r="D108" s="181"/>
      <c r="E108" s="168"/>
      <c r="F108" s="168"/>
      <c r="G108" s="168"/>
      <c r="H108" s="168"/>
    </row>
    <row r="109" spans="1:8" s="23" customFormat="1" ht="19.5" thickBot="1">
      <c r="A109" s="573" t="str">
        <f>A58</f>
        <v xml:space="preserve"> CHAMUNDESHWARI  ELECTRICITY SUPPLY CORPORATION LIMITED</v>
      </c>
      <c r="B109" s="574"/>
      <c r="C109" s="574"/>
      <c r="D109" s="574"/>
      <c r="E109" s="574"/>
      <c r="F109" s="574"/>
      <c r="G109" s="574"/>
      <c r="H109" s="575"/>
    </row>
    <row r="110" spans="1:8" s="23" customFormat="1" ht="15.75">
      <c r="A110" s="552" t="str">
        <f>A59</f>
        <v xml:space="preserve"> Estimate No:                                    Date:</v>
      </c>
      <c r="B110" s="553"/>
      <c r="C110" s="553"/>
      <c r="D110" s="553"/>
      <c r="E110" s="553"/>
      <c r="F110" s="553"/>
      <c r="G110" s="553"/>
      <c r="H110" s="554"/>
    </row>
    <row r="111" spans="1:8" s="23" customFormat="1" ht="15.75">
      <c r="A111" s="555" t="str">
        <f>A3</f>
        <v xml:space="preserve">Estimate </v>
      </c>
      <c r="B111" s="556"/>
      <c r="C111" s="557" t="str">
        <f>C60</f>
        <v xml:space="preserve"> for Providing  Additional  </v>
      </c>
      <c r="D111" s="557"/>
      <c r="E111" s="557"/>
      <c r="F111" s="557"/>
      <c r="G111" s="557"/>
      <c r="H111" s="558"/>
    </row>
    <row r="112" spans="1:8" s="23" customFormat="1" ht="15.75">
      <c r="A112" s="559" t="str">
        <f>A4</f>
        <v>63KVA  DTC to the overloaded existing 25 KVA PS KUSHALAPPA (524958)DTC at Byramada village  ,coming under   O&amp;M Section Ammathi , Virajpet Sub Division.</v>
      </c>
      <c r="B112" s="560"/>
      <c r="C112" s="560"/>
      <c r="D112" s="560"/>
      <c r="E112" s="560"/>
      <c r="F112" s="560"/>
      <c r="G112" s="560"/>
      <c r="H112" s="561"/>
    </row>
    <row r="113" spans="1:8" s="23" customFormat="1" ht="15.75">
      <c r="A113" s="24" t="s">
        <v>160</v>
      </c>
      <c r="B113" s="25"/>
      <c r="C113" s="428"/>
      <c r="D113" s="428"/>
      <c r="E113" s="428"/>
      <c r="F113" s="428"/>
      <c r="G113" s="581"/>
      <c r="H113" s="582"/>
    </row>
    <row r="114" spans="1:8" s="23" customFormat="1">
      <c r="A114" s="118">
        <f>C114*F114*H114</f>
        <v>0.14000000000000001</v>
      </c>
      <c r="B114" s="423" t="s">
        <v>25</v>
      </c>
      <c r="C114" s="156">
        <v>3.5000000000000003E-2</v>
      </c>
      <c r="D114" s="583" t="s">
        <v>26</v>
      </c>
      <c r="E114" s="583"/>
      <c r="F114" s="156">
        <v>1</v>
      </c>
      <c r="G114" s="423" t="s">
        <v>27</v>
      </c>
      <c r="H114" s="157">
        <v>4</v>
      </c>
    </row>
    <row r="115" spans="1:8" s="23" customFormat="1" ht="15.75">
      <c r="A115" s="584" t="s">
        <v>28</v>
      </c>
      <c r="B115" s="576" t="s">
        <v>29</v>
      </c>
      <c r="C115" s="576" t="s">
        <v>30</v>
      </c>
      <c r="D115" s="576" t="s">
        <v>31</v>
      </c>
      <c r="E115" s="576" t="s">
        <v>32</v>
      </c>
      <c r="F115" s="576" t="s">
        <v>33</v>
      </c>
      <c r="G115" s="577" t="s">
        <v>34</v>
      </c>
      <c r="H115" s="578"/>
    </row>
    <row r="116" spans="1:8" s="23" customFormat="1" ht="15.75">
      <c r="A116" s="584"/>
      <c r="B116" s="576"/>
      <c r="C116" s="576"/>
      <c r="D116" s="576"/>
      <c r="E116" s="576"/>
      <c r="F116" s="576"/>
      <c r="G116" s="421" t="s">
        <v>32</v>
      </c>
      <c r="H116" s="422" t="s">
        <v>33</v>
      </c>
    </row>
    <row r="117" spans="1:8" s="23" customFormat="1" ht="15.75">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c r="A118" s="159">
        <v>2</v>
      </c>
      <c r="B118" s="30" t="s">
        <v>39</v>
      </c>
      <c r="C118" s="31" t="s">
        <v>38</v>
      </c>
      <c r="D118" s="117">
        <v>0</v>
      </c>
      <c r="E118" s="124">
        <v>3689</v>
      </c>
      <c r="F118" s="122">
        <f t="shared" si="4"/>
        <v>0</v>
      </c>
      <c r="G118" s="124">
        <v>1166</v>
      </c>
      <c r="H118" s="160">
        <f t="shared" si="5"/>
        <v>0</v>
      </c>
    </row>
    <row r="119" spans="1:8" s="23" customFormat="1" ht="15.75">
      <c r="A119" s="159">
        <v>3</v>
      </c>
      <c r="B119" s="30" t="s">
        <v>40</v>
      </c>
      <c r="C119" s="31" t="s">
        <v>38</v>
      </c>
      <c r="D119" s="117">
        <v>0</v>
      </c>
      <c r="E119" s="32">
        <v>4706</v>
      </c>
      <c r="F119" s="122">
        <f t="shared" si="4"/>
        <v>0</v>
      </c>
      <c r="G119" s="124">
        <v>932</v>
      </c>
      <c r="H119" s="160">
        <f t="shared" si="5"/>
        <v>0</v>
      </c>
    </row>
    <row r="120" spans="1:8" s="23" customFormat="1" ht="15.75">
      <c r="A120" s="159">
        <v>4</v>
      </c>
      <c r="B120" s="30" t="s">
        <v>129</v>
      </c>
      <c r="C120" s="31" t="s">
        <v>38</v>
      </c>
      <c r="D120" s="117">
        <v>0</v>
      </c>
      <c r="E120" s="32">
        <v>2496</v>
      </c>
      <c r="F120" s="122">
        <f t="shared" si="4"/>
        <v>0</v>
      </c>
      <c r="G120" s="124">
        <v>932</v>
      </c>
      <c r="H120" s="160">
        <f t="shared" si="5"/>
        <v>0</v>
      </c>
    </row>
    <row r="121" spans="1:8" s="23" customFormat="1" ht="15.75">
      <c r="A121" s="159">
        <v>5</v>
      </c>
      <c r="B121" s="30" t="s">
        <v>42</v>
      </c>
      <c r="C121" s="117" t="s">
        <v>36</v>
      </c>
      <c r="D121" s="117">
        <v>0</v>
      </c>
      <c r="E121" s="32">
        <v>258</v>
      </c>
      <c r="F121" s="28">
        <f t="shared" si="4"/>
        <v>0</v>
      </c>
      <c r="G121" s="124">
        <v>106</v>
      </c>
      <c r="H121" s="161">
        <f>G121*D121</f>
        <v>0</v>
      </c>
    </row>
    <row r="122" spans="1:8" s="23" customFormat="1" ht="15.75">
      <c r="A122" s="159">
        <v>6</v>
      </c>
      <c r="B122" s="30" t="s">
        <v>43</v>
      </c>
      <c r="C122" s="117" t="s">
        <v>36</v>
      </c>
      <c r="D122" s="117">
        <v>8</v>
      </c>
      <c r="E122" s="32">
        <v>272</v>
      </c>
      <c r="F122" s="28">
        <f t="shared" si="4"/>
        <v>2176</v>
      </c>
      <c r="G122" s="135">
        <v>106</v>
      </c>
      <c r="H122" s="161">
        <f>G122*D122</f>
        <v>848</v>
      </c>
    </row>
    <row r="123" spans="1:8" s="23" customFormat="1" ht="15.75">
      <c r="A123" s="159">
        <v>7</v>
      </c>
      <c r="B123" s="30" t="s">
        <v>44</v>
      </c>
      <c r="C123" s="117" t="s">
        <v>38</v>
      </c>
      <c r="D123" s="117">
        <v>0</v>
      </c>
      <c r="E123" s="124">
        <v>16</v>
      </c>
      <c r="F123" s="122">
        <f t="shared" si="4"/>
        <v>0</v>
      </c>
      <c r="G123" s="124">
        <v>0</v>
      </c>
      <c r="H123" s="160">
        <f>G123*D123</f>
        <v>0</v>
      </c>
    </row>
    <row r="124" spans="1:8" s="23" customFormat="1" ht="15.75">
      <c r="A124" s="159">
        <v>8</v>
      </c>
      <c r="B124" s="30" t="s">
        <v>45</v>
      </c>
      <c r="C124" s="117" t="s">
        <v>38</v>
      </c>
      <c r="D124" s="117">
        <v>20</v>
      </c>
      <c r="E124" s="124">
        <v>48</v>
      </c>
      <c r="F124" s="122">
        <f t="shared" si="4"/>
        <v>960</v>
      </c>
      <c r="G124" s="124">
        <v>0</v>
      </c>
      <c r="H124" s="160">
        <f>G124*D124</f>
        <v>0</v>
      </c>
    </row>
    <row r="125" spans="1:8" s="23" customFormat="1" ht="15.75">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c r="A126" s="159">
        <v>10</v>
      </c>
      <c r="B126" s="30" t="s">
        <v>48</v>
      </c>
      <c r="C126" s="31"/>
      <c r="D126" s="117"/>
      <c r="E126" s="124"/>
      <c r="F126" s="122">
        <f>F125*3%</f>
        <v>91.876176000000001</v>
      </c>
      <c r="G126" s="124"/>
      <c r="H126" s="160">
        <f t="shared" si="6"/>
        <v>0</v>
      </c>
    </row>
    <row r="127" spans="1:8" s="23" customFormat="1" ht="15.75">
      <c r="A127" s="159">
        <v>11</v>
      </c>
      <c r="B127" s="30" t="s">
        <v>49</v>
      </c>
      <c r="C127" s="117" t="s">
        <v>36</v>
      </c>
      <c r="D127" s="117">
        <v>0</v>
      </c>
      <c r="E127" s="32">
        <v>830</v>
      </c>
      <c r="F127" s="122">
        <f t="shared" ref="F127:F135" si="7">E127*D127</f>
        <v>0</v>
      </c>
      <c r="G127" s="124">
        <v>390</v>
      </c>
      <c r="H127" s="160">
        <f t="shared" si="6"/>
        <v>0</v>
      </c>
    </row>
    <row r="128" spans="1:8" s="23" customFormat="1" ht="15.75">
      <c r="A128" s="159">
        <v>12</v>
      </c>
      <c r="B128" s="30" t="s">
        <v>50</v>
      </c>
      <c r="C128" s="31" t="s">
        <v>38</v>
      </c>
      <c r="D128" s="117">
        <v>0</v>
      </c>
      <c r="E128" s="124">
        <v>165</v>
      </c>
      <c r="F128" s="122">
        <f t="shared" si="7"/>
        <v>0</v>
      </c>
      <c r="G128" s="124">
        <v>61</v>
      </c>
      <c r="H128" s="160">
        <f t="shared" si="6"/>
        <v>0</v>
      </c>
    </row>
    <row r="129" spans="1:8" s="23" customFormat="1" ht="15.75">
      <c r="A129" s="159">
        <v>13</v>
      </c>
      <c r="B129" s="30" t="s">
        <v>51</v>
      </c>
      <c r="C129" s="117" t="s">
        <v>52</v>
      </c>
      <c r="D129" s="117">
        <v>0</v>
      </c>
      <c r="E129" s="124">
        <v>80</v>
      </c>
      <c r="F129" s="122">
        <f t="shared" si="7"/>
        <v>0</v>
      </c>
      <c r="G129" s="124">
        <v>663</v>
      </c>
      <c r="H129" s="160">
        <f t="shared" si="6"/>
        <v>0</v>
      </c>
    </row>
    <row r="130" spans="1:8" s="23" customFormat="1" ht="15.75">
      <c r="A130" s="159">
        <v>14</v>
      </c>
      <c r="B130" s="30" t="s">
        <v>55</v>
      </c>
      <c r="C130" s="31" t="s">
        <v>47</v>
      </c>
      <c r="D130" s="117">
        <v>0</v>
      </c>
      <c r="E130" s="124">
        <v>0</v>
      </c>
      <c r="F130" s="122">
        <f t="shared" si="7"/>
        <v>0</v>
      </c>
      <c r="G130" s="124">
        <v>3375</v>
      </c>
      <c r="H130" s="160">
        <f t="shared" si="6"/>
        <v>0</v>
      </c>
    </row>
    <row r="131" spans="1:8" s="23" customFormat="1" ht="15.75">
      <c r="A131" s="159">
        <v>15</v>
      </c>
      <c r="B131" s="33" t="s">
        <v>56</v>
      </c>
      <c r="C131" s="34" t="s">
        <v>47</v>
      </c>
      <c r="D131" s="92">
        <v>0</v>
      </c>
      <c r="E131" s="124">
        <v>0</v>
      </c>
      <c r="F131" s="122">
        <f t="shared" si="7"/>
        <v>0</v>
      </c>
      <c r="G131" s="124">
        <v>187</v>
      </c>
      <c r="H131" s="160">
        <f>G131*D131</f>
        <v>0</v>
      </c>
    </row>
    <row r="132" spans="1:8" s="23" customFormat="1" ht="15.75">
      <c r="A132" s="159">
        <v>16</v>
      </c>
      <c r="B132" s="30" t="s">
        <v>141</v>
      </c>
      <c r="C132" s="34" t="s">
        <v>47</v>
      </c>
      <c r="D132" s="92">
        <v>0</v>
      </c>
      <c r="E132" s="124">
        <v>0</v>
      </c>
      <c r="F132" s="122">
        <f t="shared" si="7"/>
        <v>0</v>
      </c>
      <c r="G132" s="124">
        <v>1166</v>
      </c>
      <c r="H132" s="160">
        <f>G132*D132</f>
        <v>0</v>
      </c>
    </row>
    <row r="133" spans="1:8" s="23" customFormat="1" ht="15.75">
      <c r="A133" s="159">
        <v>17</v>
      </c>
      <c r="B133" s="35" t="s">
        <v>57</v>
      </c>
      <c r="C133" s="34" t="s">
        <v>38</v>
      </c>
      <c r="D133" s="206">
        <f>SUM(D119:D120)</f>
        <v>0</v>
      </c>
      <c r="E133" s="124">
        <v>0</v>
      </c>
      <c r="F133" s="122">
        <f t="shared" si="7"/>
        <v>0</v>
      </c>
      <c r="G133" s="124">
        <v>69</v>
      </c>
      <c r="H133" s="160">
        <f>G133*D133</f>
        <v>0</v>
      </c>
    </row>
    <row r="134" spans="1:8" s="23" customFormat="1" ht="15.75">
      <c r="A134" s="159">
        <v>18</v>
      </c>
      <c r="B134" s="35" t="s">
        <v>146</v>
      </c>
      <c r="C134" s="31" t="s">
        <v>36</v>
      </c>
      <c r="D134" s="204">
        <f>SUM(D117:D118)</f>
        <v>0</v>
      </c>
      <c r="E134" s="124">
        <v>0</v>
      </c>
      <c r="F134" s="122">
        <f t="shared" si="7"/>
        <v>0</v>
      </c>
      <c r="G134" s="124">
        <v>92</v>
      </c>
      <c r="H134" s="160">
        <f>D134*G134*1.9</f>
        <v>0</v>
      </c>
    </row>
    <row r="135" spans="1:8" s="23" customFormat="1" ht="15.75">
      <c r="A135" s="159">
        <v>19</v>
      </c>
      <c r="B135" s="30" t="s">
        <v>58</v>
      </c>
      <c r="C135" s="31" t="s">
        <v>47</v>
      </c>
      <c r="D135" s="117">
        <v>0</v>
      </c>
      <c r="E135" s="124">
        <v>0</v>
      </c>
      <c r="F135" s="122">
        <f t="shared" si="7"/>
        <v>0</v>
      </c>
      <c r="G135" s="124">
        <v>1894</v>
      </c>
      <c r="H135" s="160">
        <f>D135*G135*1.9</f>
        <v>0</v>
      </c>
    </row>
    <row r="136" spans="1:8" s="23" customFormat="1" ht="15.75">
      <c r="A136" s="159">
        <v>20</v>
      </c>
      <c r="B136" s="30" t="s">
        <v>59</v>
      </c>
      <c r="C136" s="30"/>
      <c r="D136" s="31"/>
      <c r="E136" s="32"/>
      <c r="F136" s="29">
        <f>F137-SUM(F117:F135)</f>
        <v>9.5846240000000762</v>
      </c>
      <c r="G136" s="32"/>
      <c r="H136" s="161">
        <f>H137-SUM(H117:H135)</f>
        <v>53.021600000000035</v>
      </c>
    </row>
    <row r="137" spans="1:8" s="23" customFormat="1" ht="15.75">
      <c r="A137" s="162"/>
      <c r="B137" s="37" t="s">
        <v>60</v>
      </c>
      <c r="C137" s="36"/>
      <c r="D137" s="38"/>
      <c r="E137" s="39"/>
      <c r="F137" s="40">
        <f>ROUND(SUM(F117:F135)+49,-2)</f>
        <v>6300</v>
      </c>
      <c r="G137" s="40"/>
      <c r="H137" s="163">
        <f>ROUND(SUM(H117:H135)+49,-2)</f>
        <v>1200</v>
      </c>
    </row>
    <row r="138" spans="1:8" s="23" customFormat="1" ht="15.75">
      <c r="A138" s="164">
        <v>21</v>
      </c>
      <c r="B138" s="562" t="s">
        <v>61</v>
      </c>
      <c r="C138" s="562"/>
      <c r="D138" s="562"/>
      <c r="E138" s="562"/>
      <c r="F138" s="42">
        <f>H137</f>
        <v>1200</v>
      </c>
      <c r="G138" s="30"/>
      <c r="H138" s="165"/>
    </row>
    <row r="139" spans="1:8" s="23" customFormat="1" ht="15.75">
      <c r="A139" s="164"/>
      <c r="B139" s="562" t="s">
        <v>142</v>
      </c>
      <c r="C139" s="562"/>
      <c r="D139" s="562"/>
      <c r="E139" s="562"/>
      <c r="F139" s="42">
        <f>F138*45%</f>
        <v>540</v>
      </c>
      <c r="G139" s="30"/>
      <c r="H139" s="165"/>
    </row>
    <row r="140" spans="1:8" s="23" customFormat="1" ht="15.75">
      <c r="A140" s="164">
        <v>22</v>
      </c>
      <c r="B140" s="538" t="s">
        <v>145</v>
      </c>
      <c r="C140" s="539"/>
      <c r="D140" s="539"/>
      <c r="E140" s="540"/>
      <c r="F140" s="42">
        <f>18%*(F138+F139)</f>
        <v>313.2</v>
      </c>
      <c r="G140" s="30"/>
      <c r="H140" s="165"/>
    </row>
    <row r="141" spans="1:8" s="23" customFormat="1" ht="15.75">
      <c r="A141" s="164">
        <v>23</v>
      </c>
      <c r="B141" s="541" t="s">
        <v>140</v>
      </c>
      <c r="C141" s="542"/>
      <c r="D141" s="542"/>
      <c r="E141" s="543"/>
      <c r="F141" s="42">
        <f>2%*F137</f>
        <v>126</v>
      </c>
      <c r="G141" s="30"/>
      <c r="H141" s="165"/>
    </row>
    <row r="142" spans="1:8" s="23" customFormat="1" ht="15.75">
      <c r="A142" s="164">
        <v>24</v>
      </c>
      <c r="B142" s="541" t="s">
        <v>150</v>
      </c>
      <c r="C142" s="542"/>
      <c r="D142" s="542"/>
      <c r="E142" s="543"/>
      <c r="F142" s="42">
        <f>16.25%*(F138+F139)</f>
        <v>282.75</v>
      </c>
      <c r="G142" s="30"/>
      <c r="H142" s="165"/>
    </row>
    <row r="143" spans="1:8" s="23" customFormat="1" ht="15.75">
      <c r="A143" s="164">
        <v>25</v>
      </c>
      <c r="B143" s="544" t="s">
        <v>62</v>
      </c>
      <c r="C143" s="544"/>
      <c r="D143" s="544"/>
      <c r="E143" s="544"/>
      <c r="F143" s="42">
        <f>SUM(F137:F139)*2%</f>
        <v>160.80000000000001</v>
      </c>
      <c r="G143" s="43"/>
      <c r="H143" s="166"/>
    </row>
    <row r="144" spans="1:8" s="23" customFormat="1" ht="15.75">
      <c r="A144" s="164">
        <v>26</v>
      </c>
      <c r="B144" s="544" t="s">
        <v>99</v>
      </c>
      <c r="C144" s="544"/>
      <c r="D144" s="544"/>
      <c r="E144" s="544"/>
      <c r="F144" s="42">
        <f>SUM(F138:F139)*20%</f>
        <v>348</v>
      </c>
      <c r="G144" s="30"/>
      <c r="H144" s="165"/>
    </row>
    <row r="145" spans="1:8" s="23" customFormat="1" ht="15.75">
      <c r="A145" s="164">
        <v>27</v>
      </c>
      <c r="B145" s="544" t="s">
        <v>63</v>
      </c>
      <c r="C145" s="544"/>
      <c r="D145" s="544"/>
      <c r="E145" s="544"/>
      <c r="F145" s="42">
        <v>0</v>
      </c>
      <c r="G145" s="30"/>
      <c r="H145" s="165"/>
    </row>
    <row r="146" spans="1:8" s="23" customFormat="1" ht="15.75">
      <c r="A146" s="164">
        <v>28</v>
      </c>
      <c r="B146" s="544" t="s">
        <v>64</v>
      </c>
      <c r="C146" s="544"/>
      <c r="D146" s="544"/>
      <c r="E146" s="544"/>
      <c r="F146" s="42">
        <v>200</v>
      </c>
      <c r="G146" s="30"/>
      <c r="H146" s="165"/>
    </row>
    <row r="147" spans="1:8" s="23" customFormat="1" ht="15.75">
      <c r="A147" s="164">
        <v>29</v>
      </c>
      <c r="B147" s="544" t="s">
        <v>65</v>
      </c>
      <c r="C147" s="544"/>
      <c r="D147" s="544"/>
      <c r="E147" s="544"/>
      <c r="F147" s="42">
        <v>0</v>
      </c>
      <c r="G147" s="30"/>
      <c r="H147" s="165"/>
    </row>
    <row r="148" spans="1:8" s="23" customFormat="1" ht="15.75">
      <c r="A148" s="563" t="s">
        <v>66</v>
      </c>
      <c r="B148" s="564"/>
      <c r="C148" s="564"/>
      <c r="D148" s="564"/>
      <c r="E148" s="564"/>
      <c r="F148" s="44">
        <f>SUM(F137:F147)</f>
        <v>9470.75</v>
      </c>
      <c r="G148" s="579"/>
      <c r="H148" s="580"/>
    </row>
    <row r="149" spans="1:8" s="23" customFormat="1" ht="15.75">
      <c r="A149" s="45" t="s">
        <v>100</v>
      </c>
      <c r="B149" s="46"/>
      <c r="C149" s="47"/>
      <c r="D149" s="428"/>
      <c r="E149" s="47"/>
      <c r="F149" s="47"/>
      <c r="G149" s="47"/>
      <c r="H149" s="48"/>
    </row>
    <row r="150" spans="1:8" s="23" customFormat="1" ht="15.75">
      <c r="A150" s="547" t="s">
        <v>67</v>
      </c>
      <c r="B150" s="548"/>
      <c r="C150" s="548"/>
      <c r="D150" s="548"/>
      <c r="E150" s="548"/>
      <c r="F150" s="548"/>
      <c r="G150" s="548"/>
      <c r="H150" s="549"/>
    </row>
    <row r="151" spans="1:8" s="23" customFormat="1" ht="15.75">
      <c r="A151" s="49"/>
      <c r="B151" s="47"/>
      <c r="C151" s="47"/>
      <c r="D151" s="428"/>
      <c r="E151" s="47"/>
      <c r="F151" s="550"/>
      <c r="G151" s="550"/>
      <c r="H151" s="551"/>
    </row>
    <row r="152" spans="1:8" s="23" customFormat="1" ht="15.75">
      <c r="A152" s="49"/>
      <c r="B152" s="47"/>
      <c r="C152" s="47"/>
      <c r="D152" s="428"/>
      <c r="E152" s="47"/>
      <c r="F152" s="550"/>
      <c r="G152" s="550"/>
      <c r="H152" s="551"/>
    </row>
    <row r="153" spans="1:8" s="23" customFormat="1" ht="15.75">
      <c r="A153" s="429"/>
      <c r="B153" s="430"/>
      <c r="C153" s="47"/>
      <c r="D153" s="67"/>
      <c r="E153" s="47"/>
      <c r="F153" s="47"/>
      <c r="G153" s="47"/>
      <c r="H153" s="48"/>
    </row>
    <row r="154" spans="1:8" s="23" customFormat="1" ht="15.75">
      <c r="A154" s="429"/>
      <c r="B154" s="430"/>
      <c r="C154" s="47"/>
      <c r="D154" s="67"/>
      <c r="E154" s="47"/>
      <c r="F154" s="47"/>
      <c r="G154" s="47"/>
      <c r="H154" s="48"/>
    </row>
    <row r="155" spans="1:8" s="23" customFormat="1" ht="15.75">
      <c r="A155" s="429"/>
      <c r="B155" s="430"/>
      <c r="C155" s="47"/>
      <c r="D155" s="67"/>
      <c r="E155" s="47"/>
      <c r="F155" s="47"/>
      <c r="G155" s="47"/>
      <c r="H155" s="48"/>
    </row>
    <row r="156" spans="1:8" s="23" customFormat="1" ht="15.75">
      <c r="A156" s="429"/>
      <c r="B156" s="430"/>
      <c r="C156" s="47"/>
      <c r="D156" s="67"/>
      <c r="E156" s="47"/>
      <c r="F156" s="47"/>
      <c r="G156" s="47"/>
      <c r="H156" s="48"/>
    </row>
    <row r="157" spans="1:8" s="23" customFormat="1" ht="15.75">
      <c r="A157" s="429"/>
      <c r="B157" s="430"/>
      <c r="C157" s="47"/>
      <c r="D157" s="67"/>
      <c r="E157" s="47"/>
      <c r="F157" s="47"/>
      <c r="G157" s="47"/>
      <c r="H157" s="48"/>
    </row>
    <row r="158" spans="1:8" s="23" customFormat="1" ht="15.75">
      <c r="A158" s="429"/>
      <c r="B158" s="430"/>
      <c r="C158" s="47"/>
      <c r="D158" s="67"/>
      <c r="E158" s="47"/>
      <c r="F158" s="47"/>
      <c r="G158" s="47"/>
      <c r="H158" s="48"/>
    </row>
    <row r="159" spans="1:8" s="23" customFormat="1" ht="15.75">
      <c r="A159" s="429"/>
      <c r="B159" s="430"/>
      <c r="C159" s="47"/>
      <c r="D159" s="67"/>
      <c r="E159" s="47"/>
      <c r="F159" s="47"/>
      <c r="G159" s="47"/>
      <c r="H159" s="48"/>
    </row>
    <row r="160" spans="1:8" s="23" customFormat="1" ht="15.75">
      <c r="A160" s="429"/>
      <c r="B160" s="430"/>
      <c r="C160" s="47"/>
      <c r="D160" s="67"/>
      <c r="E160" s="47"/>
      <c r="F160" s="47"/>
      <c r="G160" s="47"/>
      <c r="H160" s="48"/>
    </row>
    <row r="161" spans="1:8" s="23" customFormat="1" ht="15.75">
      <c r="A161" s="429"/>
      <c r="B161" s="430"/>
      <c r="C161" s="47"/>
      <c r="D161" s="67"/>
      <c r="E161" s="47"/>
      <c r="F161" s="47"/>
      <c r="G161" s="47"/>
      <c r="H161" s="48"/>
    </row>
    <row r="162" spans="1:8" s="23" customFormat="1" ht="15.75">
      <c r="A162" s="429"/>
      <c r="B162" s="430"/>
      <c r="C162" s="47"/>
      <c r="D162" s="67"/>
      <c r="E162" s="47"/>
      <c r="F162" s="47"/>
      <c r="G162" s="47"/>
      <c r="H162" s="48"/>
    </row>
    <row r="163" spans="1:8" s="23" customFormat="1" ht="15.75">
      <c r="A163" s="429"/>
      <c r="B163" s="430"/>
      <c r="C163" s="47"/>
      <c r="D163" s="67"/>
      <c r="E163" s="47"/>
      <c r="F163" s="47"/>
      <c r="G163" s="47"/>
      <c r="H163" s="48"/>
    </row>
    <row r="164" spans="1:8" s="23" customFormat="1" ht="15.75">
      <c r="A164" s="429"/>
      <c r="B164" s="430"/>
      <c r="C164" s="47"/>
      <c r="D164" s="67"/>
      <c r="E164" s="47"/>
      <c r="F164" s="47"/>
      <c r="G164" s="47"/>
      <c r="H164" s="48"/>
    </row>
    <row r="165" spans="1:8" s="23" customFormat="1" ht="15.75">
      <c r="A165" s="429"/>
      <c r="B165" s="430"/>
      <c r="C165" s="47"/>
      <c r="D165" s="67"/>
      <c r="E165" s="47"/>
      <c r="F165" s="47"/>
      <c r="G165" s="47"/>
      <c r="H165" s="48"/>
    </row>
    <row r="166" spans="1:8" s="23" customFormat="1" ht="16.5" thickBot="1">
      <c r="A166" s="179"/>
      <c r="B166" s="180"/>
      <c r="C166" s="168"/>
      <c r="D166" s="181"/>
      <c r="E166" s="168"/>
      <c r="F166" s="168"/>
      <c r="G166" s="168"/>
      <c r="H166" s="182"/>
    </row>
    <row r="167" spans="1:8" s="23" customFormat="1" ht="15.75">
      <c r="A167" s="429"/>
      <c r="B167" s="430"/>
      <c r="C167" s="47"/>
      <c r="D167" s="67"/>
      <c r="E167" s="47"/>
      <c r="F167" s="47"/>
      <c r="G167" s="47"/>
      <c r="H167" s="48"/>
    </row>
    <row r="168" spans="1:8" s="23" customFormat="1" ht="16.5" thickBot="1">
      <c r="A168" s="429"/>
      <c r="B168" s="430"/>
      <c r="C168" s="47"/>
      <c r="D168" s="67"/>
      <c r="E168" s="47"/>
      <c r="F168" s="47"/>
      <c r="G168" s="47"/>
      <c r="H168" s="48"/>
    </row>
    <row r="169" spans="1:8" s="23" customFormat="1" ht="20.25">
      <c r="A169" s="565" t="s">
        <v>89</v>
      </c>
      <c r="B169" s="566"/>
      <c r="C169" s="566"/>
      <c r="D169" s="566"/>
      <c r="E169" s="566"/>
      <c r="F169" s="566"/>
      <c r="G169" s="566"/>
      <c r="H169" s="567"/>
    </row>
    <row r="170" spans="1:8" s="23" customFormat="1" ht="15.75">
      <c r="A170" s="24" t="str">
        <f>A5</f>
        <v>Part : A -Extension of HT line</v>
      </c>
      <c r="B170" s="25"/>
      <c r="C170" s="25"/>
      <c r="D170" s="572">
        <f>F44</f>
        <v>15693.5</v>
      </c>
      <c r="E170" s="572"/>
      <c r="F170" s="107"/>
      <c r="G170" s="107"/>
      <c r="H170" s="112"/>
    </row>
    <row r="171" spans="1:8" s="23" customFormat="1" ht="15.75">
      <c r="A171" s="106" t="str">
        <f>A62</f>
        <v>Part : B -Erection of DTC</v>
      </c>
      <c r="B171" s="107"/>
      <c r="C171" s="107"/>
      <c r="D171" s="572">
        <f>F100</f>
        <v>165866.875</v>
      </c>
      <c r="E171" s="572"/>
      <c r="F171" s="107"/>
      <c r="G171" s="107"/>
      <c r="H171" s="112"/>
    </row>
    <row r="172" spans="1:8" s="23" customFormat="1" ht="15.75">
      <c r="A172" s="106" t="str">
        <f>A113</f>
        <v>Part : C -LT Extension</v>
      </c>
      <c r="B172" s="107"/>
      <c r="C172" s="107"/>
      <c r="D172" s="431"/>
      <c r="E172" s="431">
        <f>F148</f>
        <v>9470.75</v>
      </c>
      <c r="F172" s="107"/>
      <c r="G172" s="107"/>
      <c r="H172" s="112"/>
    </row>
    <row r="173" spans="1:8" s="23" customFormat="1" ht="15.75">
      <c r="A173" s="113"/>
      <c r="B173" s="114" t="s">
        <v>0</v>
      </c>
      <c r="C173" s="114"/>
      <c r="D173" s="545">
        <f>E172+D171+D170</f>
        <v>191031.125</v>
      </c>
      <c r="E173" s="546"/>
      <c r="F173" s="114" t="s">
        <v>90</v>
      </c>
      <c r="G173" s="115">
        <f>D173</f>
        <v>191031.125</v>
      </c>
      <c r="H173" s="116" t="s">
        <v>91</v>
      </c>
    </row>
    <row r="174" spans="1:8" s="23" customFormat="1" ht="20.25" thickBot="1">
      <c r="A174" s="599" t="s">
        <v>243</v>
      </c>
      <c r="B174" s="600"/>
      <c r="C174" s="600"/>
      <c r="D174" s="600"/>
      <c r="E174" s="600"/>
      <c r="F174" s="600"/>
      <c r="G174" s="600"/>
      <c r="H174" s="601"/>
    </row>
    <row r="175" spans="1:8" s="23" customFormat="1" ht="15.75">
      <c r="A175" s="99" t="s">
        <v>92</v>
      </c>
      <c r="B175" s="100"/>
      <c r="C175" s="101"/>
      <c r="D175" s="52"/>
      <c r="E175" s="102"/>
      <c r="F175" s="103"/>
      <c r="G175" s="101"/>
      <c r="H175" s="104"/>
    </row>
    <row r="176" spans="1:8" s="23" customFormat="1" ht="15.75">
      <c r="A176" s="568" t="s">
        <v>93</v>
      </c>
      <c r="B176" s="569"/>
      <c r="C176" s="105"/>
      <c r="D176" s="46" t="s">
        <v>94</v>
      </c>
      <c r="E176" s="570" t="s">
        <v>164</v>
      </c>
      <c r="F176" s="570"/>
      <c r="G176" s="570" t="str">
        <f>C3</f>
        <v xml:space="preserve"> for Providing  Additional  </v>
      </c>
      <c r="H176" s="571"/>
    </row>
    <row r="177" spans="1:8" s="189" customFormat="1" ht="15.75">
      <c r="A177" s="594" t="str">
        <f>A4</f>
        <v>63KVA  DTC to the overloaded existing 25 KVA PS KUSHALAPPA (524958)DTC at Byramada village  ,coming under   O&amp;M Section Ammathi , Virajpet Sub Division.</v>
      </c>
      <c r="B177" s="595"/>
      <c r="C177" s="595"/>
      <c r="D177" s="595"/>
      <c r="E177" s="595"/>
      <c r="F177" s="595"/>
      <c r="G177" s="595"/>
      <c r="H177" s="596"/>
    </row>
    <row r="178" spans="1:8" s="23" customFormat="1" ht="15.75">
      <c r="A178" s="589" t="s">
        <v>95</v>
      </c>
      <c r="B178" s="590"/>
      <c r="C178" s="590"/>
      <c r="D178" s="590"/>
      <c r="E178" s="590"/>
      <c r="F178" s="590"/>
      <c r="G178" s="590"/>
      <c r="H178" s="591"/>
    </row>
    <row r="179" spans="1:8" s="23" customFormat="1" ht="15.75">
      <c r="A179" s="589" t="s">
        <v>218</v>
      </c>
      <c r="B179" s="590"/>
      <c r="C179" s="590"/>
      <c r="D179" s="590"/>
      <c r="E179" s="590"/>
      <c r="F179" s="590"/>
      <c r="G179" s="590"/>
      <c r="H179" s="591"/>
    </row>
    <row r="180" spans="1:8" s="23" customFormat="1" ht="15.75">
      <c r="A180" s="589" t="s">
        <v>169</v>
      </c>
      <c r="B180" s="597"/>
      <c r="C180" s="597"/>
      <c r="D180" s="597"/>
      <c r="E180" s="597"/>
      <c r="F180" s="597"/>
      <c r="G180" s="597"/>
      <c r="H180" s="598"/>
    </row>
    <row r="181" spans="1:8" s="23" customFormat="1" ht="15.75">
      <c r="A181" s="589" t="s">
        <v>219</v>
      </c>
      <c r="B181" s="597"/>
      <c r="C181" s="597"/>
      <c r="D181" s="597"/>
      <c r="E181" s="597"/>
      <c r="F181" s="597"/>
      <c r="G181" s="597"/>
      <c r="H181" s="598"/>
    </row>
    <row r="182" spans="1:8" s="23" customFormat="1" ht="15.75">
      <c r="A182" s="589" t="s">
        <v>96</v>
      </c>
      <c r="B182" s="590"/>
      <c r="C182" s="590"/>
      <c r="D182" s="590"/>
      <c r="E182" s="590"/>
      <c r="F182" s="590"/>
      <c r="G182" s="590"/>
      <c r="H182" s="591"/>
    </row>
    <row r="183" spans="1:8" s="23" customFormat="1" ht="15.75">
      <c r="A183" s="589" t="s">
        <v>152</v>
      </c>
      <c r="B183" s="590"/>
      <c r="C183" s="590"/>
      <c r="D183" s="590"/>
      <c r="E183" s="590"/>
      <c r="F183" s="590"/>
      <c r="G183" s="590"/>
      <c r="H183" s="591"/>
    </row>
    <row r="184" spans="1:8" s="23" customFormat="1" ht="15.75">
      <c r="A184" s="586" t="s">
        <v>244</v>
      </c>
      <c r="B184" s="587"/>
      <c r="C184" s="587"/>
      <c r="D184" s="587"/>
      <c r="E184" s="587"/>
      <c r="F184" s="587"/>
      <c r="G184" s="587"/>
      <c r="H184" s="588"/>
    </row>
    <row r="185" spans="1:8" s="23" customFormat="1" ht="15.75">
      <c r="A185" s="589" t="s">
        <v>216</v>
      </c>
      <c r="B185" s="590"/>
      <c r="C185" s="590"/>
      <c r="D185" s="590"/>
      <c r="E185" s="590"/>
      <c r="F185" s="590"/>
      <c r="G185" s="590"/>
      <c r="H185" s="591"/>
    </row>
    <row r="186" spans="1:8" s="23" customFormat="1" ht="15.75">
      <c r="A186" s="589" t="s">
        <v>97</v>
      </c>
      <c r="B186" s="590"/>
      <c r="C186" s="590"/>
      <c r="D186" s="590"/>
      <c r="E186" s="590"/>
      <c r="F186" s="590"/>
      <c r="G186" s="590"/>
      <c r="H186" s="591"/>
    </row>
    <row r="187" spans="1:8" s="23" customFormat="1" ht="15.75">
      <c r="A187" s="45" t="s">
        <v>100</v>
      </c>
      <c r="B187" s="46"/>
      <c r="C187" s="47"/>
      <c r="D187" s="428"/>
      <c r="E187" s="68"/>
      <c r="F187" s="26"/>
      <c r="G187" s="592"/>
      <c r="H187" s="593"/>
    </row>
    <row r="188" spans="1:8" s="23" customFormat="1" ht="15.75">
      <c r="A188" s="586" t="s">
        <v>98</v>
      </c>
      <c r="B188" s="587"/>
      <c r="C188" s="587"/>
      <c r="D188" s="587"/>
      <c r="E188" s="587"/>
      <c r="F188" s="587"/>
      <c r="G188" s="587"/>
      <c r="H188" s="588"/>
    </row>
    <row r="189" spans="1:8" s="23" customFormat="1" ht="15.75">
      <c r="A189" s="106"/>
      <c r="B189" s="107"/>
      <c r="C189" s="46"/>
      <c r="D189" s="419"/>
      <c r="E189" s="46"/>
      <c r="F189" s="46"/>
      <c r="G189" s="46"/>
      <c r="H189" s="79"/>
    </row>
    <row r="190" spans="1:8" s="23" customFormat="1" ht="15.75">
      <c r="A190" s="45"/>
      <c r="B190" s="46"/>
      <c r="C190" s="46"/>
      <c r="D190" s="419"/>
      <c r="E190" s="46"/>
      <c r="F190" s="46"/>
      <c r="G190" s="419"/>
      <c r="H190" s="79"/>
    </row>
    <row r="191" spans="1:8" s="23" customFormat="1" ht="15.75">
      <c r="A191" s="45"/>
      <c r="B191" s="46"/>
      <c r="C191" s="46"/>
      <c r="D191" s="419"/>
      <c r="E191" s="46"/>
      <c r="F191" s="46"/>
      <c r="G191" s="419"/>
      <c r="H191" s="79"/>
    </row>
    <row r="192" spans="1:8" s="23" customFormat="1" ht="15.75">
      <c r="A192" s="45"/>
      <c r="B192" s="46"/>
      <c r="C192" s="46"/>
      <c r="D192" s="419"/>
      <c r="E192" s="46"/>
      <c r="F192" s="46"/>
      <c r="G192" s="419"/>
      <c r="H192" s="79"/>
    </row>
    <row r="193" spans="1:8" s="23" customFormat="1" ht="15.75">
      <c r="A193" s="586"/>
      <c r="B193" s="587"/>
      <c r="C193" s="587"/>
      <c r="D193" s="587"/>
      <c r="E193" s="587"/>
      <c r="F193" s="587"/>
      <c r="G193" s="587"/>
      <c r="H193" s="588"/>
    </row>
    <row r="194" spans="1:8" s="23" customFormat="1" ht="15.75">
      <c r="A194" s="425"/>
      <c r="B194" s="426"/>
      <c r="C194" s="426"/>
      <c r="D194" s="426"/>
      <c r="E194" s="426"/>
      <c r="F194" s="426"/>
      <c r="G194" s="426"/>
      <c r="H194" s="427"/>
    </row>
    <row r="195" spans="1:8" s="23" customFormat="1" ht="15.75">
      <c r="A195" s="425"/>
      <c r="B195" s="426"/>
      <c r="C195" s="426"/>
      <c r="D195" s="426"/>
      <c r="E195" s="426"/>
      <c r="F195" s="426"/>
      <c r="G195" s="426"/>
      <c r="H195" s="427"/>
    </row>
    <row r="196" spans="1:8" s="23" customFormat="1" ht="15.75">
      <c r="A196" s="425"/>
      <c r="B196" s="426"/>
      <c r="C196" s="426"/>
      <c r="D196" s="426"/>
      <c r="E196" s="426"/>
      <c r="F196" s="426"/>
      <c r="G196" s="426"/>
      <c r="H196" s="427"/>
    </row>
    <row r="197" spans="1:8" s="23" customFormat="1" ht="15.75">
      <c r="A197" s="425"/>
      <c r="B197" s="426"/>
      <c r="C197" s="426"/>
      <c r="D197" s="426"/>
      <c r="E197" s="426"/>
      <c r="F197" s="426"/>
      <c r="G197" s="426"/>
      <c r="H197" s="427"/>
    </row>
    <row r="198" spans="1:8" s="23" customFormat="1" ht="15.75">
      <c r="A198" s="425"/>
      <c r="B198" s="426"/>
      <c r="C198" s="426"/>
      <c r="D198" s="426"/>
      <c r="E198" s="426"/>
      <c r="F198" s="426"/>
      <c r="G198" s="426"/>
      <c r="H198" s="427"/>
    </row>
    <row r="199" spans="1:8" s="23" customFormat="1" ht="15.75">
      <c r="A199" s="425"/>
      <c r="B199" s="426"/>
      <c r="C199" s="426"/>
      <c r="D199" s="426"/>
      <c r="E199" s="426"/>
      <c r="F199" s="426"/>
      <c r="G199" s="426"/>
      <c r="H199" s="427"/>
    </row>
    <row r="200" spans="1:8" s="23" customFormat="1" ht="15.75">
      <c r="A200" s="106"/>
      <c r="B200" s="107"/>
      <c r="C200" s="46"/>
      <c r="D200" s="419"/>
      <c r="E200" s="46"/>
      <c r="F200" s="46"/>
      <c r="G200" s="46"/>
      <c r="H200" s="79"/>
    </row>
    <row r="201" spans="1:8" s="23" customFormat="1" ht="15.75">
      <c r="A201" s="45"/>
      <c r="B201" s="46"/>
      <c r="C201" s="46"/>
      <c r="D201" s="419"/>
      <c r="E201" s="46"/>
      <c r="F201" s="46"/>
      <c r="G201" s="419"/>
      <c r="H201" s="79"/>
    </row>
    <row r="202" spans="1:8" s="23" customFormat="1" ht="15.75">
      <c r="A202" s="45"/>
      <c r="B202" s="46"/>
      <c r="C202" s="46"/>
      <c r="D202" s="419"/>
      <c r="E202" s="46"/>
      <c r="F202" s="46"/>
      <c r="G202" s="419"/>
      <c r="H202" s="79"/>
    </row>
    <row r="203" spans="1:8" s="23" customFormat="1" ht="15.75">
      <c r="A203" s="45"/>
      <c r="B203" s="46"/>
      <c r="C203" s="46"/>
      <c r="D203" s="419"/>
      <c r="E203" s="46"/>
      <c r="F203" s="46"/>
      <c r="G203" s="419"/>
      <c r="H203" s="79"/>
    </row>
    <row r="204" spans="1:8" s="23" customFormat="1" ht="15.75">
      <c r="A204" s="45"/>
      <c r="B204" s="46"/>
      <c r="C204" s="46"/>
      <c r="D204" s="419"/>
      <c r="E204" s="46"/>
      <c r="F204" s="46"/>
      <c r="G204" s="419"/>
      <c r="H204" s="79"/>
    </row>
    <row r="205" spans="1:8" s="23" customFormat="1" ht="16.5" thickBot="1">
      <c r="A205" s="183"/>
      <c r="B205" s="184"/>
      <c r="C205" s="184"/>
      <c r="D205" s="170"/>
      <c r="E205" s="184"/>
      <c r="F205" s="184"/>
      <c r="G205" s="170"/>
      <c r="H205" s="185"/>
    </row>
    <row r="206" spans="1:8" s="23" customFormat="1" ht="15.75">
      <c r="A206" s="45"/>
      <c r="B206" s="46"/>
      <c r="C206" s="46"/>
      <c r="D206" s="419"/>
      <c r="E206" s="46"/>
      <c r="F206" s="46"/>
      <c r="G206" s="419"/>
      <c r="H206" s="79"/>
    </row>
    <row r="207" spans="1:8" s="23" customFormat="1" ht="15.75">
      <c r="A207" s="45"/>
      <c r="B207" s="46"/>
      <c r="C207" s="46"/>
      <c r="D207" s="419"/>
      <c r="E207" s="46"/>
      <c r="F207" s="46"/>
      <c r="G207" s="419"/>
      <c r="H207" s="79"/>
    </row>
    <row r="208" spans="1:8" s="23" customFormat="1" ht="15.75">
      <c r="A208" s="45"/>
      <c r="B208" s="46"/>
      <c r="C208" s="46"/>
      <c r="D208" s="419"/>
      <c r="E208" s="46"/>
      <c r="F208" s="46"/>
      <c r="G208" s="419"/>
      <c r="H208" s="79"/>
    </row>
    <row r="209" spans="1:8" s="23" customFormat="1" ht="15.75">
      <c r="A209" s="45"/>
      <c r="B209" s="46"/>
      <c r="C209" s="46"/>
      <c r="D209" s="419"/>
      <c r="E209" s="46"/>
      <c r="F209" s="46"/>
      <c r="G209" s="419"/>
      <c r="H209" s="79"/>
    </row>
    <row r="210" spans="1:8" s="23" customFormat="1" ht="15.75">
      <c r="A210" s="45"/>
      <c r="B210" s="46"/>
      <c r="C210" s="46"/>
      <c r="D210" s="419"/>
      <c r="E210" s="46"/>
      <c r="F210" s="46"/>
      <c r="G210" s="419"/>
      <c r="H210" s="79"/>
    </row>
    <row r="211" spans="1:8" s="23" customFormat="1" ht="15.75">
      <c r="A211" s="45"/>
      <c r="B211" s="46"/>
      <c r="C211" s="46"/>
      <c r="D211" s="419"/>
      <c r="E211" s="46"/>
      <c r="F211" s="46"/>
      <c r="G211" s="419"/>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6:H46"/>
    <mergeCell ref="F47:H47"/>
    <mergeCell ref="F48:H48"/>
    <mergeCell ref="A58:H58"/>
    <mergeCell ref="B38:E38"/>
    <mergeCell ref="B39:E39"/>
    <mergeCell ref="B40:E40"/>
    <mergeCell ref="B41:E41"/>
    <mergeCell ref="B42:E42"/>
    <mergeCell ref="B43:E43"/>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s>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18.xml><?xml version="1.0" encoding="utf-8"?>
<worksheet xmlns="http://schemas.openxmlformats.org/spreadsheetml/2006/main" xmlns:r="http://schemas.openxmlformats.org/officeDocument/2006/relationships">
  <dimension ref="A1:GI339"/>
  <sheetViews>
    <sheetView topLeftCell="A156" workbookViewId="0">
      <selection activeCell="A169" sqref="A169:H205"/>
    </sheetView>
  </sheetViews>
  <sheetFormatPr defaultColWidth="9.140625" defaultRowHeight="12.75"/>
  <cols>
    <col min="1" max="1" width="4.85546875" style="22" customWidth="1"/>
    <col min="2" max="2" width="42.28515625" style="22" bestFit="1" customWidth="1"/>
    <col min="3" max="3" width="8.85546875" style="22" customWidth="1"/>
    <col min="4" max="4" width="7.7109375" style="23" customWidth="1"/>
    <col min="5" max="5" width="11.28515625" style="22" customWidth="1"/>
    <col min="6" max="6" width="12.140625" style="22" customWidth="1"/>
    <col min="7" max="7" width="11.28515625" style="22" customWidth="1"/>
    <col min="8" max="8" width="13.28515625" style="22" customWidth="1"/>
    <col min="9" max="16384" width="9.140625" style="22"/>
  </cols>
  <sheetData>
    <row r="1" spans="1:191" s="23" customFormat="1" ht="18.75" customHeight="1" thickBot="1">
      <c r="A1" s="739" t="s">
        <v>23</v>
      </c>
      <c r="B1" s="740"/>
      <c r="C1" s="740"/>
      <c r="D1" s="740"/>
      <c r="E1" s="740"/>
      <c r="F1" s="740"/>
      <c r="G1" s="740"/>
      <c r="H1" s="741"/>
    </row>
    <row r="2" spans="1:191" s="23" customFormat="1" ht="14.25">
      <c r="A2" s="748" t="s">
        <v>173</v>
      </c>
      <c r="B2" s="705"/>
      <c r="C2" s="705"/>
      <c r="D2" s="705"/>
      <c r="E2" s="705"/>
      <c r="F2" s="705"/>
      <c r="G2" s="705"/>
      <c r="H2" s="706"/>
    </row>
    <row r="3" spans="1:191" s="23" customFormat="1" ht="14.25">
      <c r="A3" s="670" t="s">
        <v>166</v>
      </c>
      <c r="B3" s="671"/>
      <c r="C3" s="672" t="s">
        <v>167</v>
      </c>
      <c r="D3" s="672"/>
      <c r="E3" s="672"/>
      <c r="F3" s="672"/>
      <c r="G3" s="672"/>
      <c r="H3" s="673"/>
    </row>
    <row r="4" spans="1:191" s="23" customFormat="1" ht="34.5" customHeight="1">
      <c r="A4" s="674" t="s">
        <v>258</v>
      </c>
      <c r="B4" s="675"/>
      <c r="C4" s="675"/>
      <c r="D4" s="675"/>
      <c r="E4" s="675"/>
      <c r="F4" s="675"/>
      <c r="G4" s="675"/>
      <c r="H4" s="676"/>
    </row>
    <row r="5" spans="1:191" s="23" customFormat="1" ht="15" customHeight="1">
      <c r="A5" s="296" t="s">
        <v>24</v>
      </c>
      <c r="B5" s="297"/>
      <c r="C5" s="506"/>
      <c r="D5" s="506"/>
      <c r="E5" s="506"/>
      <c r="F5" s="506"/>
      <c r="G5" s="727"/>
      <c r="H5" s="728"/>
    </row>
    <row r="6" spans="1:191" s="26" customFormat="1" ht="11.25" customHeight="1">
      <c r="A6" s="299">
        <f>C6*F6*H6</f>
        <v>0.31500000000000006</v>
      </c>
      <c r="B6" s="505" t="s">
        <v>25</v>
      </c>
      <c r="C6" s="301">
        <v>3.5000000000000003E-2</v>
      </c>
      <c r="D6" s="729" t="s">
        <v>26</v>
      </c>
      <c r="E6" s="729"/>
      <c r="F6" s="301">
        <v>3</v>
      </c>
      <c r="G6" s="505" t="s">
        <v>27</v>
      </c>
      <c r="H6" s="302">
        <v>3</v>
      </c>
      <c r="I6" s="121"/>
      <c r="J6" s="492"/>
      <c r="K6" s="120"/>
      <c r="L6" s="492"/>
      <c r="M6" s="120"/>
      <c r="N6" s="492"/>
      <c r="O6" s="120"/>
      <c r="P6" s="121"/>
      <c r="Q6" s="492"/>
      <c r="R6" s="120"/>
      <c r="S6" s="585"/>
      <c r="T6" s="585"/>
      <c r="U6" s="120"/>
      <c r="V6" s="492"/>
      <c r="W6" s="120"/>
      <c r="X6" s="121"/>
      <c r="Y6" s="492"/>
      <c r="Z6" s="120"/>
      <c r="AA6" s="585"/>
      <c r="AB6" s="585"/>
      <c r="AC6" s="120"/>
      <c r="AD6" s="492"/>
      <c r="AE6" s="120"/>
      <c r="AF6" s="121"/>
      <c r="AG6" s="492"/>
      <c r="AH6" s="120"/>
      <c r="AI6" s="585"/>
      <c r="AJ6" s="585"/>
      <c r="AK6" s="120"/>
      <c r="AL6" s="492"/>
      <c r="AM6" s="120"/>
      <c r="AN6" s="121"/>
      <c r="AO6" s="492"/>
      <c r="AP6" s="120"/>
      <c r="AQ6" s="585"/>
      <c r="AR6" s="585"/>
      <c r="AS6" s="120"/>
      <c r="AT6" s="492"/>
      <c r="AU6" s="120"/>
      <c r="AV6" s="121"/>
      <c r="AW6" s="492"/>
      <c r="AX6" s="120"/>
      <c r="AY6" s="585"/>
      <c r="AZ6" s="585"/>
      <c r="BA6" s="120"/>
      <c r="BB6" s="492"/>
      <c r="BC6" s="120"/>
      <c r="BD6" s="121"/>
      <c r="BE6" s="492"/>
      <c r="BF6" s="120"/>
      <c r="BG6" s="585"/>
      <c r="BH6" s="585"/>
      <c r="BI6" s="120"/>
      <c r="BJ6" s="492"/>
      <c r="BK6" s="120"/>
      <c r="BL6" s="121"/>
      <c r="BM6" s="492"/>
      <c r="BN6" s="120"/>
      <c r="BO6" s="585"/>
      <c r="BP6" s="585"/>
      <c r="BQ6" s="120"/>
      <c r="BR6" s="492"/>
      <c r="BS6" s="120"/>
      <c r="BT6" s="121"/>
      <c r="BU6" s="492"/>
      <c r="BV6" s="120"/>
      <c r="BW6" s="585"/>
      <c r="BX6" s="585"/>
      <c r="BY6" s="120"/>
      <c r="BZ6" s="492"/>
      <c r="CA6" s="120"/>
      <c r="CB6" s="121"/>
      <c r="CC6" s="492"/>
      <c r="CD6" s="120"/>
      <c r="CE6" s="585"/>
      <c r="CF6" s="585"/>
      <c r="CG6" s="120"/>
      <c r="CH6" s="492"/>
      <c r="CI6" s="120"/>
      <c r="CJ6" s="121"/>
      <c r="CK6" s="492"/>
      <c r="CL6" s="120"/>
      <c r="CM6" s="585"/>
      <c r="CN6" s="585"/>
      <c r="CO6" s="120"/>
      <c r="CP6" s="492"/>
      <c r="CQ6" s="120"/>
      <c r="CR6" s="121"/>
      <c r="CS6" s="492"/>
      <c r="CT6" s="120"/>
      <c r="CU6" s="585"/>
      <c r="CV6" s="585"/>
      <c r="CW6" s="120"/>
      <c r="CX6" s="492"/>
      <c r="CY6" s="120"/>
      <c r="CZ6" s="121"/>
      <c r="DA6" s="492"/>
      <c r="DB6" s="120"/>
      <c r="DC6" s="585"/>
      <c r="DD6" s="585"/>
      <c r="DE6" s="120"/>
      <c r="DF6" s="492"/>
      <c r="DG6" s="120"/>
      <c r="DH6" s="121"/>
      <c r="DI6" s="492"/>
      <c r="DJ6" s="120"/>
      <c r="DK6" s="585"/>
      <c r="DL6" s="585"/>
      <c r="DM6" s="120"/>
      <c r="DN6" s="492"/>
      <c r="DO6" s="120"/>
      <c r="DP6" s="121"/>
      <c r="DQ6" s="492"/>
      <c r="DR6" s="120"/>
      <c r="DS6" s="585"/>
      <c r="DT6" s="585"/>
      <c r="DU6" s="120"/>
      <c r="DV6" s="492"/>
      <c r="DW6" s="120"/>
      <c r="DX6" s="121"/>
      <c r="DY6" s="492"/>
      <c r="DZ6" s="120"/>
      <c r="EA6" s="585"/>
      <c r="EB6" s="585"/>
      <c r="EC6" s="120"/>
      <c r="ED6" s="492"/>
      <c r="EE6" s="120"/>
      <c r="EF6" s="121"/>
      <c r="EG6" s="492"/>
      <c r="EH6" s="120"/>
      <c r="EI6" s="585"/>
      <c r="EJ6" s="585"/>
      <c r="EK6" s="120"/>
      <c r="EL6" s="492"/>
      <c r="EM6" s="120"/>
      <c r="EN6" s="121"/>
      <c r="EO6" s="492"/>
      <c r="EP6" s="120"/>
      <c r="EQ6" s="585"/>
      <c r="ER6" s="585"/>
      <c r="ES6" s="120"/>
      <c r="ET6" s="492"/>
      <c r="EU6" s="120"/>
      <c r="EV6" s="121"/>
      <c r="EW6" s="492"/>
      <c r="EX6" s="120"/>
      <c r="EY6" s="585"/>
      <c r="EZ6" s="585"/>
      <c r="FA6" s="120"/>
      <c r="FB6" s="492"/>
      <c r="FC6" s="120"/>
      <c r="FD6" s="121"/>
      <c r="FE6" s="492"/>
      <c r="FF6" s="120"/>
      <c r="FG6" s="585"/>
      <c r="FH6" s="585"/>
      <c r="FI6" s="120"/>
      <c r="FJ6" s="492"/>
      <c r="FK6" s="120"/>
      <c r="FL6" s="121"/>
      <c r="FM6" s="492"/>
      <c r="FN6" s="120"/>
      <c r="FO6" s="585"/>
      <c r="FP6" s="585"/>
      <c r="FQ6" s="120"/>
      <c r="FR6" s="492"/>
      <c r="FS6" s="120"/>
      <c r="FT6" s="121"/>
      <c r="FU6" s="492"/>
      <c r="FV6" s="120"/>
      <c r="FW6" s="585"/>
      <c r="FX6" s="585"/>
      <c r="FY6" s="120"/>
      <c r="FZ6" s="492"/>
      <c r="GA6" s="120"/>
      <c r="GB6" s="121"/>
      <c r="GC6" s="492"/>
      <c r="GD6" s="120"/>
      <c r="GE6" s="585"/>
      <c r="GF6" s="585"/>
      <c r="GG6" s="120"/>
      <c r="GH6" s="492"/>
      <c r="GI6" s="120"/>
    </row>
    <row r="7" spans="1:191" s="23" customFormat="1" ht="15.75" customHeight="1">
      <c r="A7" s="722" t="s">
        <v>28</v>
      </c>
      <c r="B7" s="723" t="s">
        <v>29</v>
      </c>
      <c r="C7" s="723" t="s">
        <v>30</v>
      </c>
      <c r="D7" s="723" t="s">
        <v>31</v>
      </c>
      <c r="E7" s="723" t="s">
        <v>32</v>
      </c>
      <c r="F7" s="723" t="s">
        <v>33</v>
      </c>
      <c r="G7" s="713" t="s">
        <v>34</v>
      </c>
      <c r="H7" s="714"/>
    </row>
    <row r="8" spans="1:191" s="23" customFormat="1" ht="14.25">
      <c r="A8" s="722"/>
      <c r="B8" s="723"/>
      <c r="C8" s="723"/>
      <c r="D8" s="723"/>
      <c r="E8" s="723"/>
      <c r="F8" s="723"/>
      <c r="G8" s="503" t="s">
        <v>32</v>
      </c>
      <c r="H8" s="504" t="s">
        <v>33</v>
      </c>
    </row>
    <row r="9" spans="1:191" s="23" customFormat="1" ht="30">
      <c r="A9" s="305">
        <v>1</v>
      </c>
      <c r="B9" s="306" t="s">
        <v>35</v>
      </c>
      <c r="C9" s="307" t="s">
        <v>36</v>
      </c>
      <c r="D9" s="307">
        <v>0</v>
      </c>
      <c r="E9" s="308">
        <v>49806</v>
      </c>
      <c r="F9" s="309">
        <f>E9*D9</f>
        <v>0</v>
      </c>
      <c r="G9" s="310">
        <v>7244</v>
      </c>
      <c r="H9" s="311">
        <f t="shared" ref="H9:H27" si="0">G9*D9</f>
        <v>0</v>
      </c>
    </row>
    <row r="10" spans="1:191" s="23" customFormat="1" ht="15">
      <c r="A10" s="305">
        <v>2</v>
      </c>
      <c r="B10" s="306" t="s">
        <v>163</v>
      </c>
      <c r="C10" s="307" t="s">
        <v>36</v>
      </c>
      <c r="D10" s="307">
        <v>0</v>
      </c>
      <c r="E10" s="308"/>
      <c r="F10" s="309"/>
      <c r="G10" s="310"/>
      <c r="H10" s="311"/>
    </row>
    <row r="11" spans="1:191" s="23" customFormat="1" ht="15">
      <c r="A11" s="305">
        <v>3</v>
      </c>
      <c r="B11" s="312" t="s">
        <v>37</v>
      </c>
      <c r="C11" s="313" t="s">
        <v>38</v>
      </c>
      <c r="D11" s="307">
        <v>0</v>
      </c>
      <c r="E11" s="314">
        <v>6258</v>
      </c>
      <c r="F11" s="309">
        <f t="shared" ref="F11:F31" si="1">E11*D11</f>
        <v>0</v>
      </c>
      <c r="G11" s="314">
        <v>1166</v>
      </c>
      <c r="H11" s="311">
        <f t="shared" si="0"/>
        <v>0</v>
      </c>
    </row>
    <row r="12" spans="1:191" s="23" customFormat="1" ht="15">
      <c r="A12" s="305">
        <v>4</v>
      </c>
      <c r="B12" s="312" t="s">
        <v>39</v>
      </c>
      <c r="C12" s="313" t="s">
        <v>38</v>
      </c>
      <c r="D12" s="307">
        <v>2</v>
      </c>
      <c r="E12" s="314">
        <v>3689</v>
      </c>
      <c r="F12" s="309">
        <f t="shared" si="1"/>
        <v>7378</v>
      </c>
      <c r="G12" s="314">
        <v>1166</v>
      </c>
      <c r="H12" s="311">
        <f t="shared" si="0"/>
        <v>2332</v>
      </c>
    </row>
    <row r="13" spans="1:191" s="23" customFormat="1" ht="15">
      <c r="A13" s="305">
        <v>5</v>
      </c>
      <c r="B13" s="312" t="s">
        <v>41</v>
      </c>
      <c r="C13" s="307" t="s">
        <v>36</v>
      </c>
      <c r="D13" s="307">
        <v>0</v>
      </c>
      <c r="E13" s="315">
        <v>858</v>
      </c>
      <c r="F13" s="309">
        <f t="shared" si="1"/>
        <v>0</v>
      </c>
      <c r="G13" s="314">
        <v>231</v>
      </c>
      <c r="H13" s="311">
        <f t="shared" si="0"/>
        <v>0</v>
      </c>
    </row>
    <row r="14" spans="1:191" s="23" customFormat="1" ht="33.75" customHeight="1">
      <c r="A14" s="305">
        <v>6</v>
      </c>
      <c r="B14" s="316" t="s">
        <v>144</v>
      </c>
      <c r="C14" s="307" t="s">
        <v>36</v>
      </c>
      <c r="D14" s="307">
        <v>2</v>
      </c>
      <c r="E14" s="315">
        <v>444</v>
      </c>
      <c r="F14" s="308">
        <f t="shared" si="1"/>
        <v>888</v>
      </c>
      <c r="G14" s="314">
        <v>106</v>
      </c>
      <c r="H14" s="317">
        <f t="shared" si="0"/>
        <v>212</v>
      </c>
    </row>
    <row r="15" spans="1:191" s="23" customFormat="1" ht="15">
      <c r="A15" s="305">
        <v>7</v>
      </c>
      <c r="B15" s="312" t="s">
        <v>42</v>
      </c>
      <c r="C15" s="307" t="s">
        <v>36</v>
      </c>
      <c r="D15" s="307">
        <v>0</v>
      </c>
      <c r="E15" s="315">
        <v>258</v>
      </c>
      <c r="F15" s="308">
        <f t="shared" si="1"/>
        <v>0</v>
      </c>
      <c r="G15" s="314">
        <v>106</v>
      </c>
      <c r="H15" s="317">
        <f>G15*D15</f>
        <v>0</v>
      </c>
    </row>
    <row r="16" spans="1:191" s="23" customFormat="1" ht="15">
      <c r="A16" s="305">
        <v>8</v>
      </c>
      <c r="B16" s="312" t="s">
        <v>43</v>
      </c>
      <c r="C16" s="307" t="s">
        <v>36</v>
      </c>
      <c r="D16" s="307">
        <v>0</v>
      </c>
      <c r="E16" s="315">
        <v>272</v>
      </c>
      <c r="F16" s="308">
        <f t="shared" si="1"/>
        <v>0</v>
      </c>
      <c r="G16" s="318">
        <v>106</v>
      </c>
      <c r="H16" s="317">
        <f>G16*D16</f>
        <v>0</v>
      </c>
    </row>
    <row r="17" spans="1:8" s="23" customFormat="1" ht="15">
      <c r="A17" s="305">
        <v>9</v>
      </c>
      <c r="B17" s="312" t="s">
        <v>135</v>
      </c>
      <c r="C17" s="313" t="s">
        <v>38</v>
      </c>
      <c r="D17" s="307">
        <v>6</v>
      </c>
      <c r="E17" s="314">
        <v>164</v>
      </c>
      <c r="F17" s="309">
        <f t="shared" si="1"/>
        <v>984</v>
      </c>
      <c r="G17" s="318">
        <v>0</v>
      </c>
      <c r="H17" s="311">
        <f t="shared" si="0"/>
        <v>0</v>
      </c>
    </row>
    <row r="18" spans="1:8" s="23" customFormat="1" ht="15">
      <c r="A18" s="305">
        <v>10</v>
      </c>
      <c r="B18" s="312" t="s">
        <v>136</v>
      </c>
      <c r="C18" s="313" t="s">
        <v>38</v>
      </c>
      <c r="D18" s="307">
        <v>6</v>
      </c>
      <c r="E18" s="314">
        <v>180</v>
      </c>
      <c r="F18" s="309">
        <f t="shared" si="1"/>
        <v>1080</v>
      </c>
      <c r="G18" s="318">
        <v>0</v>
      </c>
      <c r="H18" s="311">
        <f t="shared" si="0"/>
        <v>0</v>
      </c>
    </row>
    <row r="19" spans="1:8" s="23" customFormat="1" ht="15">
      <c r="A19" s="305">
        <v>11</v>
      </c>
      <c r="B19" s="312" t="s">
        <v>44</v>
      </c>
      <c r="C19" s="307" t="s">
        <v>38</v>
      </c>
      <c r="D19" s="307">
        <v>10</v>
      </c>
      <c r="E19" s="314">
        <v>16</v>
      </c>
      <c r="F19" s="309">
        <f t="shared" si="1"/>
        <v>160</v>
      </c>
      <c r="G19" s="314">
        <v>0</v>
      </c>
      <c r="H19" s="311">
        <f>G19*D19</f>
        <v>0</v>
      </c>
    </row>
    <row r="20" spans="1:8" s="23" customFormat="1" ht="15">
      <c r="A20" s="305">
        <v>12</v>
      </c>
      <c r="B20" s="312" t="s">
        <v>45</v>
      </c>
      <c r="C20" s="307" t="s">
        <v>38</v>
      </c>
      <c r="D20" s="307">
        <v>0</v>
      </c>
      <c r="E20" s="314">
        <v>48</v>
      </c>
      <c r="F20" s="309">
        <f t="shared" si="1"/>
        <v>0</v>
      </c>
      <c r="G20" s="314">
        <v>0</v>
      </c>
      <c r="H20" s="311">
        <f>G20*D20</f>
        <v>0</v>
      </c>
    </row>
    <row r="21" spans="1:8" s="23" customFormat="1" ht="15">
      <c r="A21" s="305">
        <v>13</v>
      </c>
      <c r="B21" s="312" t="s">
        <v>46</v>
      </c>
      <c r="C21" s="313" t="s">
        <v>47</v>
      </c>
      <c r="D21" s="319">
        <f>A6+A6*1.5%</f>
        <v>0.31972500000000004</v>
      </c>
      <c r="E21" s="314">
        <v>36497</v>
      </c>
      <c r="F21" s="309">
        <f t="shared" si="1"/>
        <v>11669.003325000001</v>
      </c>
      <c r="G21" s="314">
        <v>2869</v>
      </c>
      <c r="H21" s="311">
        <f t="shared" si="0"/>
        <v>917.2910250000001</v>
      </c>
    </row>
    <row r="22" spans="1:8" s="23" customFormat="1" ht="15">
      <c r="A22" s="305">
        <v>14</v>
      </c>
      <c r="B22" s="312" t="s">
        <v>48</v>
      </c>
      <c r="C22" s="313"/>
      <c r="D22" s="307"/>
      <c r="E22" s="314"/>
      <c r="F22" s="309">
        <f>F21*3%</f>
        <v>350.07009975000005</v>
      </c>
      <c r="G22" s="314"/>
      <c r="H22" s="311">
        <f t="shared" si="0"/>
        <v>0</v>
      </c>
    </row>
    <row r="23" spans="1:8" s="23" customFormat="1" ht="15">
      <c r="A23" s="305">
        <v>15</v>
      </c>
      <c r="B23" s="312" t="s">
        <v>49</v>
      </c>
      <c r="C23" s="307" t="s">
        <v>36</v>
      </c>
      <c r="D23" s="307">
        <v>2</v>
      </c>
      <c r="E23" s="315">
        <v>830</v>
      </c>
      <c r="F23" s="309">
        <f t="shared" si="1"/>
        <v>1660</v>
      </c>
      <c r="G23" s="314">
        <v>390</v>
      </c>
      <c r="H23" s="311">
        <f t="shared" si="0"/>
        <v>780</v>
      </c>
    </row>
    <row r="24" spans="1:8" s="23" customFormat="1" ht="15">
      <c r="A24" s="305">
        <v>16</v>
      </c>
      <c r="B24" s="312" t="s">
        <v>50</v>
      </c>
      <c r="C24" s="313" t="s">
        <v>38</v>
      </c>
      <c r="D24" s="320">
        <f>SUM(D10:D12)</f>
        <v>2</v>
      </c>
      <c r="E24" s="314">
        <v>165</v>
      </c>
      <c r="F24" s="309">
        <f t="shared" si="1"/>
        <v>330</v>
      </c>
      <c r="G24" s="314">
        <v>61</v>
      </c>
      <c r="H24" s="311">
        <f t="shared" si="0"/>
        <v>122</v>
      </c>
    </row>
    <row r="25" spans="1:8" s="23" customFormat="1" ht="15">
      <c r="A25" s="305">
        <v>17</v>
      </c>
      <c r="B25" s="312" t="s">
        <v>51</v>
      </c>
      <c r="C25" s="307" t="s">
        <v>52</v>
      </c>
      <c r="D25" s="307">
        <v>0</v>
      </c>
      <c r="E25" s="314">
        <v>80</v>
      </c>
      <c r="F25" s="309">
        <f t="shared" si="1"/>
        <v>0</v>
      </c>
      <c r="G25" s="314">
        <v>663</v>
      </c>
      <c r="H25" s="311">
        <f t="shared" si="0"/>
        <v>0</v>
      </c>
    </row>
    <row r="26" spans="1:8" s="23" customFormat="1" ht="15">
      <c r="A26" s="305">
        <v>18</v>
      </c>
      <c r="B26" s="312" t="s">
        <v>53</v>
      </c>
      <c r="C26" s="313" t="s">
        <v>54</v>
      </c>
      <c r="D26" s="307">
        <v>1</v>
      </c>
      <c r="E26" s="314">
        <v>4868</v>
      </c>
      <c r="F26" s="309">
        <f t="shared" si="1"/>
        <v>4868</v>
      </c>
      <c r="G26" s="314">
        <v>465</v>
      </c>
      <c r="H26" s="311">
        <f t="shared" si="0"/>
        <v>465</v>
      </c>
    </row>
    <row r="27" spans="1:8" s="23" customFormat="1" ht="15">
      <c r="A27" s="305">
        <v>19</v>
      </c>
      <c r="B27" s="312" t="s">
        <v>55</v>
      </c>
      <c r="C27" s="313" t="s">
        <v>47</v>
      </c>
      <c r="D27" s="307">
        <v>0</v>
      </c>
      <c r="E27" s="314">
        <v>0</v>
      </c>
      <c r="F27" s="309">
        <f t="shared" si="1"/>
        <v>0</v>
      </c>
      <c r="G27" s="314">
        <v>3375</v>
      </c>
      <c r="H27" s="311">
        <f t="shared" si="0"/>
        <v>0</v>
      </c>
    </row>
    <row r="28" spans="1:8" s="23" customFormat="1" ht="15">
      <c r="A28" s="305">
        <v>20</v>
      </c>
      <c r="B28" s="33" t="s">
        <v>232</v>
      </c>
      <c r="C28" s="321" t="s">
        <v>47</v>
      </c>
      <c r="D28" s="322">
        <v>0</v>
      </c>
      <c r="E28" s="314">
        <v>0</v>
      </c>
      <c r="F28" s="309">
        <f t="shared" si="1"/>
        <v>0</v>
      </c>
      <c r="G28" s="314">
        <v>187</v>
      </c>
      <c r="H28" s="311">
        <f>G28*D28</f>
        <v>0</v>
      </c>
    </row>
    <row r="29" spans="1:8" s="23" customFormat="1" ht="15">
      <c r="A29" s="305">
        <v>21</v>
      </c>
      <c r="B29" s="33" t="s">
        <v>146</v>
      </c>
      <c r="C29" s="313" t="s">
        <v>36</v>
      </c>
      <c r="D29" s="320">
        <f>SUM(D11:D12)</f>
        <v>2</v>
      </c>
      <c r="E29" s="314">
        <v>0</v>
      </c>
      <c r="F29" s="309">
        <f t="shared" si="1"/>
        <v>0</v>
      </c>
      <c r="G29" s="314">
        <v>92</v>
      </c>
      <c r="H29" s="311">
        <f>D29*G29*1.9</f>
        <v>349.59999999999997</v>
      </c>
    </row>
    <row r="30" spans="1:8" s="23" customFormat="1" ht="15">
      <c r="A30" s="305">
        <v>22</v>
      </c>
      <c r="B30" s="312" t="s">
        <v>141</v>
      </c>
      <c r="C30" s="321" t="s">
        <v>47</v>
      </c>
      <c r="D30" s="322">
        <v>0</v>
      </c>
      <c r="E30" s="314">
        <v>0</v>
      </c>
      <c r="F30" s="309">
        <f t="shared" si="1"/>
        <v>0</v>
      </c>
      <c r="G30" s="314">
        <v>1166</v>
      </c>
      <c r="H30" s="311">
        <f>G30*D30</f>
        <v>0</v>
      </c>
    </row>
    <row r="31" spans="1:8" s="23" customFormat="1" ht="15">
      <c r="A31" s="305">
        <v>23</v>
      </c>
      <c r="B31" s="312" t="s">
        <v>58</v>
      </c>
      <c r="C31" s="313" t="s">
        <v>47</v>
      </c>
      <c r="D31" s="307">
        <v>0</v>
      </c>
      <c r="E31" s="314">
        <v>0</v>
      </c>
      <c r="F31" s="309">
        <f t="shared" si="1"/>
        <v>0</v>
      </c>
      <c r="G31" s="314">
        <v>1894</v>
      </c>
      <c r="H31" s="311">
        <f>D31*G31*1.9</f>
        <v>0</v>
      </c>
    </row>
    <row r="32" spans="1:8" s="23" customFormat="1" ht="15">
      <c r="A32" s="305">
        <v>24</v>
      </c>
      <c r="B32" s="312" t="s">
        <v>59</v>
      </c>
      <c r="C32" s="312"/>
      <c r="D32" s="313"/>
      <c r="E32" s="315"/>
      <c r="F32" s="323">
        <v>1</v>
      </c>
      <c r="G32" s="315"/>
      <c r="H32" s="317">
        <f>H33-SUM(H9:H31)</f>
        <v>22.108974999999191</v>
      </c>
    </row>
    <row r="33" spans="1:8" s="41" customFormat="1" ht="15">
      <c r="A33" s="324"/>
      <c r="B33" s="325" t="s">
        <v>60</v>
      </c>
      <c r="C33" s="326"/>
      <c r="D33" s="327"/>
      <c r="E33" s="328"/>
      <c r="F33" s="329">
        <f>ROUND(SUM(F9:F31)+49,-2)</f>
        <v>29400</v>
      </c>
      <c r="G33" s="329"/>
      <c r="H33" s="330">
        <f>ROUND(SUM(H9:H31)+49,-2)</f>
        <v>5200</v>
      </c>
    </row>
    <row r="34" spans="1:8" s="41" customFormat="1" ht="15">
      <c r="A34" s="331">
        <v>25</v>
      </c>
      <c r="B34" s="715" t="s">
        <v>61</v>
      </c>
      <c r="C34" s="715"/>
      <c r="D34" s="715"/>
      <c r="E34" s="715"/>
      <c r="F34" s="332">
        <f>H33</f>
        <v>5200</v>
      </c>
      <c r="G34" s="312"/>
      <c r="H34" s="333"/>
    </row>
    <row r="35" spans="1:8" s="41" customFormat="1" ht="15">
      <c r="A35" s="331"/>
      <c r="B35" s="715" t="s">
        <v>142</v>
      </c>
      <c r="C35" s="715"/>
      <c r="D35" s="715"/>
      <c r="E35" s="715"/>
      <c r="F35" s="332">
        <f>F34*45%</f>
        <v>2340</v>
      </c>
      <c r="G35" s="312"/>
      <c r="H35" s="333"/>
    </row>
    <row r="36" spans="1:8" s="41" customFormat="1" ht="15">
      <c r="A36" s="331">
        <v>26</v>
      </c>
      <c r="B36" s="716" t="s">
        <v>145</v>
      </c>
      <c r="C36" s="717"/>
      <c r="D36" s="717"/>
      <c r="E36" s="718"/>
      <c r="F36" s="332">
        <f>18%*(F34+F35)</f>
        <v>1357.2</v>
      </c>
      <c r="G36" s="312"/>
      <c r="H36" s="333"/>
    </row>
    <row r="37" spans="1:8" s="41" customFormat="1" ht="15">
      <c r="A37" s="331">
        <v>27</v>
      </c>
      <c r="B37" s="719" t="s">
        <v>140</v>
      </c>
      <c r="C37" s="720"/>
      <c r="D37" s="720"/>
      <c r="E37" s="721"/>
      <c r="F37" s="332">
        <f>2%*F33</f>
        <v>588</v>
      </c>
      <c r="G37" s="312"/>
      <c r="H37" s="333"/>
    </row>
    <row r="38" spans="1:8" s="41" customFormat="1" ht="15">
      <c r="A38" s="331">
        <v>28</v>
      </c>
      <c r="B38" s="719" t="s">
        <v>150</v>
      </c>
      <c r="C38" s="720"/>
      <c r="D38" s="720"/>
      <c r="E38" s="721"/>
      <c r="F38" s="332">
        <f>16.25%*(F34+F35)</f>
        <v>1225.25</v>
      </c>
      <c r="G38" s="312"/>
      <c r="H38" s="333"/>
    </row>
    <row r="39" spans="1:8" s="41" customFormat="1" ht="15">
      <c r="A39" s="331">
        <v>29</v>
      </c>
      <c r="B39" s="710" t="s">
        <v>62</v>
      </c>
      <c r="C39" s="710"/>
      <c r="D39" s="710"/>
      <c r="E39" s="710"/>
      <c r="F39" s="332">
        <f>SUM(F33:F35)*2%</f>
        <v>738.80000000000007</v>
      </c>
      <c r="G39" s="334"/>
      <c r="H39" s="335"/>
    </row>
    <row r="40" spans="1:8" s="41" customFormat="1" ht="15">
      <c r="A40" s="331">
        <v>30</v>
      </c>
      <c r="B40" s="710" t="s">
        <v>99</v>
      </c>
      <c r="C40" s="710"/>
      <c r="D40" s="710"/>
      <c r="E40" s="710"/>
      <c r="F40" s="332">
        <f>SUM(F34:F35)*20%</f>
        <v>1508</v>
      </c>
      <c r="G40" s="312"/>
      <c r="H40" s="333"/>
    </row>
    <row r="41" spans="1:8" s="41" customFormat="1" ht="15">
      <c r="A41" s="331">
        <v>31</v>
      </c>
      <c r="B41" s="710" t="s">
        <v>63</v>
      </c>
      <c r="C41" s="710"/>
      <c r="D41" s="710"/>
      <c r="E41" s="710"/>
      <c r="F41" s="332">
        <v>0</v>
      </c>
      <c r="G41" s="312"/>
      <c r="H41" s="333"/>
    </row>
    <row r="42" spans="1:8" s="41" customFormat="1" ht="15">
      <c r="A42" s="331">
        <v>32</v>
      </c>
      <c r="B42" s="710" t="s">
        <v>64</v>
      </c>
      <c r="C42" s="710"/>
      <c r="D42" s="710"/>
      <c r="E42" s="710"/>
      <c r="F42" s="332">
        <v>1000</v>
      </c>
      <c r="G42" s="312"/>
      <c r="H42" s="333"/>
    </row>
    <row r="43" spans="1:8" s="41" customFormat="1" ht="15">
      <c r="A43" s="331">
        <v>33</v>
      </c>
      <c r="B43" s="710" t="s">
        <v>65</v>
      </c>
      <c r="C43" s="710"/>
      <c r="D43" s="710"/>
      <c r="E43" s="710"/>
      <c r="F43" s="332">
        <v>0</v>
      </c>
      <c r="G43" s="312"/>
      <c r="H43" s="333"/>
    </row>
    <row r="44" spans="1:8" s="23" customFormat="1" ht="15">
      <c r="A44" s="711" t="s">
        <v>66</v>
      </c>
      <c r="B44" s="712"/>
      <c r="C44" s="712"/>
      <c r="D44" s="712"/>
      <c r="E44" s="712"/>
      <c r="F44" s="336">
        <f>SUM(F33:F43)</f>
        <v>43357.25</v>
      </c>
      <c r="G44" s="700"/>
      <c r="H44" s="701"/>
    </row>
    <row r="45" spans="1:8" s="23" customFormat="1" ht="15">
      <c r="A45" s="337" t="s">
        <v>100</v>
      </c>
      <c r="B45" s="338"/>
      <c r="C45" s="339"/>
      <c r="D45" s="506"/>
      <c r="E45" s="339"/>
      <c r="F45" s="339"/>
      <c r="G45" s="339"/>
      <c r="H45" s="340"/>
    </row>
    <row r="46" spans="1:8" s="23" customFormat="1" ht="15">
      <c r="A46" s="702" t="s">
        <v>67</v>
      </c>
      <c r="B46" s="703"/>
      <c r="C46" s="703"/>
      <c r="D46" s="703"/>
      <c r="E46" s="703"/>
      <c r="F46" s="703"/>
      <c r="G46" s="703"/>
      <c r="H46" s="704"/>
    </row>
    <row r="47" spans="1:8" s="23" customFormat="1" ht="15">
      <c r="A47" s="341"/>
      <c r="B47" s="339"/>
      <c r="C47" s="339"/>
      <c r="D47" s="506"/>
      <c r="E47" s="339"/>
      <c r="F47" s="705"/>
      <c r="G47" s="705"/>
      <c r="H47" s="706"/>
    </row>
    <row r="48" spans="1:8" s="23" customFormat="1" ht="15">
      <c r="A48" s="341"/>
      <c r="B48" s="339"/>
      <c r="C48" s="339"/>
      <c r="D48" s="506"/>
      <c r="E48" s="339"/>
      <c r="F48" s="705"/>
      <c r="G48" s="705"/>
      <c r="H48" s="706"/>
    </row>
    <row r="49" spans="1:8" s="23" customFormat="1" ht="15">
      <c r="A49" s="341"/>
      <c r="B49" s="339"/>
      <c r="C49" s="339"/>
      <c r="D49" s="506"/>
      <c r="E49" s="339"/>
      <c r="F49" s="500"/>
      <c r="G49" s="500"/>
      <c r="H49" s="501"/>
    </row>
    <row r="50" spans="1:8" s="23" customFormat="1" ht="15">
      <c r="A50" s="341"/>
      <c r="B50" s="339"/>
      <c r="C50" s="339"/>
      <c r="D50" s="506"/>
      <c r="E50" s="339"/>
      <c r="F50" s="500"/>
      <c r="G50" s="500"/>
      <c r="H50" s="501"/>
    </row>
    <row r="51" spans="1:8" s="23" customFormat="1" ht="15">
      <c r="A51" s="341"/>
      <c r="B51" s="339"/>
      <c r="C51" s="339"/>
      <c r="D51" s="506"/>
      <c r="E51" s="339"/>
      <c r="F51" s="500"/>
      <c r="G51" s="500"/>
      <c r="H51" s="501"/>
    </row>
    <row r="52" spans="1:8" s="23" customFormat="1" ht="15">
      <c r="A52" s="341"/>
      <c r="B52" s="339"/>
      <c r="C52" s="339"/>
      <c r="D52" s="506"/>
      <c r="E52" s="339"/>
      <c r="F52" s="500"/>
      <c r="G52" s="500"/>
      <c r="H52" s="501"/>
    </row>
    <row r="53" spans="1:8" s="23" customFormat="1" ht="15">
      <c r="A53" s="341"/>
      <c r="B53" s="339"/>
      <c r="C53" s="339"/>
      <c r="D53" s="506"/>
      <c r="E53" s="339"/>
      <c r="F53" s="500"/>
      <c r="G53" s="500"/>
      <c r="H53" s="501"/>
    </row>
    <row r="54" spans="1:8" s="23" customFormat="1" ht="15">
      <c r="A54" s="341"/>
      <c r="B54" s="339"/>
      <c r="C54" s="339"/>
      <c r="D54" s="506"/>
      <c r="E54" s="339"/>
      <c r="F54" s="500"/>
      <c r="G54" s="500"/>
      <c r="H54" s="501"/>
    </row>
    <row r="55" spans="1:8" s="23" customFormat="1" ht="15.75" thickBot="1">
      <c r="A55" s="344"/>
      <c r="B55" s="345"/>
      <c r="C55" s="345"/>
      <c r="D55" s="346"/>
      <c r="E55" s="345"/>
      <c r="F55" s="347"/>
      <c r="G55" s="347"/>
      <c r="H55" s="348"/>
    </row>
    <row r="56" spans="1:8" s="23" customFormat="1" ht="15">
      <c r="A56" s="349"/>
      <c r="B56" s="349"/>
      <c r="C56" s="349"/>
      <c r="D56" s="350"/>
      <c r="E56" s="349"/>
      <c r="F56" s="351"/>
      <c r="G56" s="351"/>
      <c r="H56" s="351"/>
    </row>
    <row r="57" spans="1:8" s="23" customFormat="1" ht="15.75" thickBot="1">
      <c r="A57" s="345"/>
      <c r="B57" s="345"/>
      <c r="C57" s="345"/>
      <c r="D57" s="346"/>
      <c r="E57" s="345"/>
      <c r="F57" s="347"/>
      <c r="G57" s="347"/>
      <c r="H57" s="347"/>
    </row>
    <row r="58" spans="1:8" s="23" customFormat="1" ht="15" thickBot="1">
      <c r="A58" s="739" t="s">
        <v>23</v>
      </c>
      <c r="B58" s="740"/>
      <c r="C58" s="740"/>
      <c r="D58" s="740"/>
      <c r="E58" s="740"/>
      <c r="F58" s="740"/>
      <c r="G58" s="740"/>
      <c r="H58" s="741"/>
    </row>
    <row r="59" spans="1:8" s="23" customFormat="1" ht="14.25">
      <c r="A59" s="748" t="str">
        <f>A2</f>
        <v xml:space="preserve"> Estimate No:                                    Date:</v>
      </c>
      <c r="B59" s="705"/>
      <c r="C59" s="705"/>
      <c r="D59" s="705"/>
      <c r="E59" s="705"/>
      <c r="F59" s="705"/>
      <c r="G59" s="705"/>
      <c r="H59" s="706"/>
    </row>
    <row r="60" spans="1:8" s="23" customFormat="1" ht="14.25">
      <c r="A60" s="670" t="str">
        <f>A3</f>
        <v xml:space="preserve">Estimate </v>
      </c>
      <c r="B60" s="671"/>
      <c r="C60" s="672" t="str">
        <f>C3</f>
        <v xml:space="preserve"> for Providing  Additional  </v>
      </c>
      <c r="D60" s="672"/>
      <c r="E60" s="672"/>
      <c r="F60" s="672"/>
      <c r="G60" s="672"/>
      <c r="H60" s="673"/>
    </row>
    <row r="61" spans="1:8" s="23" customFormat="1" ht="15" thickBot="1">
      <c r="A61" s="674" t="str">
        <f>A4</f>
        <v>63KVA  DTC to the overloaded existing bilugunda  DTC (524124 at bilugunda village)  ,coming under   O&amp;M Section Amnathi, Virajpet Sub Division.</v>
      </c>
      <c r="B61" s="675"/>
      <c r="C61" s="675"/>
      <c r="D61" s="675"/>
      <c r="E61" s="675"/>
      <c r="F61" s="675"/>
      <c r="G61" s="675"/>
      <c r="H61" s="676"/>
    </row>
    <row r="62" spans="1:8" s="23" customFormat="1" ht="15">
      <c r="A62" s="352" t="s">
        <v>68</v>
      </c>
      <c r="B62" s="353"/>
      <c r="C62" s="350"/>
      <c r="D62" s="354"/>
      <c r="E62" s="350"/>
      <c r="F62" s="350"/>
      <c r="G62" s="350"/>
      <c r="H62" s="355"/>
    </row>
    <row r="63" spans="1:8" s="23" customFormat="1" ht="14.25">
      <c r="A63" s="749" t="s">
        <v>28</v>
      </c>
      <c r="B63" s="723" t="s">
        <v>29</v>
      </c>
      <c r="C63" s="723" t="s">
        <v>30</v>
      </c>
      <c r="D63" s="723" t="s">
        <v>31</v>
      </c>
      <c r="E63" s="723" t="s">
        <v>32</v>
      </c>
      <c r="F63" s="723" t="s">
        <v>33</v>
      </c>
      <c r="G63" s="713" t="s">
        <v>34</v>
      </c>
      <c r="H63" s="714"/>
    </row>
    <row r="64" spans="1:8" s="23" customFormat="1" ht="14.25">
      <c r="A64" s="749"/>
      <c r="B64" s="723"/>
      <c r="C64" s="723"/>
      <c r="D64" s="723"/>
      <c r="E64" s="723"/>
      <c r="F64" s="723"/>
      <c r="G64" s="503" t="s">
        <v>32</v>
      </c>
      <c r="H64" s="504" t="s">
        <v>33</v>
      </c>
    </row>
    <row r="65" spans="1:8" s="23" customFormat="1" ht="30">
      <c r="A65" s="356">
        <v>1</v>
      </c>
      <c r="B65" s="502" t="s">
        <v>154</v>
      </c>
      <c r="C65" s="358" t="s">
        <v>36</v>
      </c>
      <c r="D65" s="358">
        <v>1</v>
      </c>
      <c r="E65" s="359">
        <v>26439</v>
      </c>
      <c r="F65" s="360">
        <f t="shared" ref="F65:F87" si="2">D65*E65</f>
        <v>26439</v>
      </c>
      <c r="G65" s="359">
        <v>4527</v>
      </c>
      <c r="H65" s="361">
        <f t="shared" ref="H65:H87" si="3">D65*G65</f>
        <v>4527</v>
      </c>
    </row>
    <row r="66" spans="1:8" s="23" customFormat="1" ht="30">
      <c r="A66" s="356">
        <v>2</v>
      </c>
      <c r="B66" s="362" t="s">
        <v>137</v>
      </c>
      <c r="C66" s="358" t="s">
        <v>36</v>
      </c>
      <c r="D66" s="358">
        <v>3</v>
      </c>
      <c r="E66" s="359">
        <v>180</v>
      </c>
      <c r="F66" s="360">
        <f t="shared" si="2"/>
        <v>540</v>
      </c>
      <c r="G66" s="359">
        <v>0</v>
      </c>
      <c r="H66" s="361">
        <f t="shared" si="3"/>
        <v>0</v>
      </c>
    </row>
    <row r="67" spans="1:8" s="23" customFormat="1" ht="15">
      <c r="A67" s="356">
        <v>3</v>
      </c>
      <c r="B67" s="362" t="s">
        <v>138</v>
      </c>
      <c r="C67" s="358" t="s">
        <v>36</v>
      </c>
      <c r="D67" s="358">
        <v>3</v>
      </c>
      <c r="E67" s="363">
        <v>164</v>
      </c>
      <c r="F67" s="364">
        <f t="shared" si="2"/>
        <v>492</v>
      </c>
      <c r="G67" s="363">
        <v>0</v>
      </c>
      <c r="H67" s="365">
        <f t="shared" si="3"/>
        <v>0</v>
      </c>
    </row>
    <row r="68" spans="1:8" s="23" customFormat="1" ht="30">
      <c r="A68" s="356">
        <v>4</v>
      </c>
      <c r="B68" s="362" t="s">
        <v>139</v>
      </c>
      <c r="C68" s="366" t="s">
        <v>69</v>
      </c>
      <c r="D68" s="358">
        <v>4</v>
      </c>
      <c r="E68" s="363">
        <v>830</v>
      </c>
      <c r="F68" s="364">
        <f t="shared" si="2"/>
        <v>3320</v>
      </c>
      <c r="G68" s="363">
        <v>390</v>
      </c>
      <c r="H68" s="365">
        <f t="shared" si="3"/>
        <v>1560</v>
      </c>
    </row>
    <row r="69" spans="1:8" s="23" customFormat="1" ht="45">
      <c r="A69" s="356">
        <v>5</v>
      </c>
      <c r="B69" s="502" t="s">
        <v>155</v>
      </c>
      <c r="C69" s="358" t="s">
        <v>69</v>
      </c>
      <c r="D69" s="367">
        <v>1</v>
      </c>
      <c r="E69" s="363">
        <v>120360</v>
      </c>
      <c r="F69" s="364">
        <f>D69*E69</f>
        <v>120360</v>
      </c>
      <c r="G69" s="363">
        <v>750</v>
      </c>
      <c r="H69" s="365">
        <f t="shared" si="3"/>
        <v>750</v>
      </c>
    </row>
    <row r="70" spans="1:8" s="23" customFormat="1" ht="15">
      <c r="A70" s="356">
        <v>6</v>
      </c>
      <c r="B70" s="362" t="s">
        <v>70</v>
      </c>
      <c r="C70" s="358" t="s">
        <v>36</v>
      </c>
      <c r="D70" s="358">
        <v>3</v>
      </c>
      <c r="E70" s="363">
        <v>1501</v>
      </c>
      <c r="F70" s="364">
        <f t="shared" si="2"/>
        <v>4503</v>
      </c>
      <c r="G70" s="368">
        <v>631</v>
      </c>
      <c r="H70" s="365">
        <f t="shared" si="3"/>
        <v>1893</v>
      </c>
    </row>
    <row r="71" spans="1:8" s="23" customFormat="1" ht="15">
      <c r="A71" s="356">
        <v>7</v>
      </c>
      <c r="B71" s="362" t="s">
        <v>71</v>
      </c>
      <c r="C71" s="358" t="s">
        <v>69</v>
      </c>
      <c r="D71" s="358">
        <v>1</v>
      </c>
      <c r="E71" s="363">
        <v>146</v>
      </c>
      <c r="F71" s="364">
        <f t="shared" si="2"/>
        <v>146</v>
      </c>
      <c r="G71" s="369">
        <v>53</v>
      </c>
      <c r="H71" s="365">
        <f t="shared" si="3"/>
        <v>53</v>
      </c>
    </row>
    <row r="72" spans="1:8" s="23" customFormat="1" ht="30">
      <c r="A72" s="356">
        <v>8</v>
      </c>
      <c r="B72" s="362" t="s">
        <v>72</v>
      </c>
      <c r="C72" s="358" t="s">
        <v>69</v>
      </c>
      <c r="D72" s="358">
        <v>2</v>
      </c>
      <c r="E72" s="363">
        <v>76</v>
      </c>
      <c r="F72" s="364">
        <f t="shared" si="2"/>
        <v>152</v>
      </c>
      <c r="G72" s="369">
        <v>28</v>
      </c>
      <c r="H72" s="365">
        <f t="shared" si="3"/>
        <v>56</v>
      </c>
    </row>
    <row r="73" spans="1:8" s="23" customFormat="1" ht="15">
      <c r="A73" s="356">
        <v>9</v>
      </c>
      <c r="B73" s="362" t="s">
        <v>73</v>
      </c>
      <c r="C73" s="358" t="s">
        <v>69</v>
      </c>
      <c r="D73" s="358">
        <v>4</v>
      </c>
      <c r="E73" s="363">
        <v>0</v>
      </c>
      <c r="F73" s="364">
        <f t="shared" si="2"/>
        <v>0</v>
      </c>
      <c r="G73" s="363">
        <v>174</v>
      </c>
      <c r="H73" s="365">
        <f t="shared" si="3"/>
        <v>696</v>
      </c>
    </row>
    <row r="74" spans="1:8" s="23" customFormat="1" ht="15">
      <c r="A74" s="356">
        <v>10</v>
      </c>
      <c r="B74" s="362" t="s">
        <v>74</v>
      </c>
      <c r="C74" s="358" t="s">
        <v>75</v>
      </c>
      <c r="D74" s="358">
        <v>5</v>
      </c>
      <c r="E74" s="363">
        <v>63.29</v>
      </c>
      <c r="F74" s="364">
        <f t="shared" si="2"/>
        <v>316.45</v>
      </c>
      <c r="G74" s="363">
        <v>0</v>
      </c>
      <c r="H74" s="365">
        <f t="shared" si="3"/>
        <v>0</v>
      </c>
    </row>
    <row r="75" spans="1:8" s="23" customFormat="1" ht="15">
      <c r="A75" s="356">
        <v>11</v>
      </c>
      <c r="B75" s="362" t="s">
        <v>76</v>
      </c>
      <c r="C75" s="358" t="s">
        <v>75</v>
      </c>
      <c r="D75" s="358">
        <v>10</v>
      </c>
      <c r="E75" s="363">
        <v>65.13</v>
      </c>
      <c r="F75" s="364">
        <f t="shared" si="2"/>
        <v>651.29999999999995</v>
      </c>
      <c r="G75" s="363">
        <v>0</v>
      </c>
      <c r="H75" s="365">
        <f t="shared" si="3"/>
        <v>0</v>
      </c>
    </row>
    <row r="76" spans="1:8" s="23" customFormat="1" ht="30">
      <c r="A76" s="356">
        <v>12</v>
      </c>
      <c r="B76" s="370" t="s">
        <v>147</v>
      </c>
      <c r="C76" s="371" t="s">
        <v>77</v>
      </c>
      <c r="D76" s="372">
        <v>1</v>
      </c>
      <c r="E76" s="373">
        <v>1335</v>
      </c>
      <c r="F76" s="364">
        <f t="shared" si="2"/>
        <v>1335</v>
      </c>
      <c r="G76" s="373">
        <v>78</v>
      </c>
      <c r="H76" s="365">
        <f t="shared" si="3"/>
        <v>78</v>
      </c>
    </row>
    <row r="77" spans="1:8" s="23" customFormat="1" ht="15">
      <c r="A77" s="356">
        <v>13</v>
      </c>
      <c r="B77" s="502" t="s">
        <v>156</v>
      </c>
      <c r="C77" s="358" t="s">
        <v>69</v>
      </c>
      <c r="D77" s="358">
        <v>1</v>
      </c>
      <c r="E77" s="363">
        <v>1651</v>
      </c>
      <c r="F77" s="364">
        <f t="shared" si="2"/>
        <v>1651</v>
      </c>
      <c r="G77" s="368">
        <v>226</v>
      </c>
      <c r="H77" s="365">
        <f t="shared" si="3"/>
        <v>226</v>
      </c>
    </row>
    <row r="78" spans="1:8" s="23" customFormat="1" ht="30">
      <c r="A78" s="356">
        <v>14</v>
      </c>
      <c r="B78" s="362" t="s">
        <v>78</v>
      </c>
      <c r="C78" s="358" t="s">
        <v>69</v>
      </c>
      <c r="D78" s="358"/>
      <c r="E78" s="363"/>
      <c r="F78" s="364"/>
      <c r="G78" s="363"/>
      <c r="H78" s="365"/>
    </row>
    <row r="79" spans="1:8" s="23" customFormat="1" ht="15">
      <c r="A79" s="356">
        <v>15</v>
      </c>
      <c r="B79" s="362" t="s">
        <v>157</v>
      </c>
      <c r="C79" s="358" t="s">
        <v>79</v>
      </c>
      <c r="D79" s="358">
        <v>40</v>
      </c>
      <c r="E79" s="363">
        <v>81.63</v>
      </c>
      <c r="F79" s="364">
        <f t="shared" si="2"/>
        <v>3265.2</v>
      </c>
      <c r="G79" s="742">
        <v>625</v>
      </c>
      <c r="H79" s="745">
        <f>G79</f>
        <v>625</v>
      </c>
    </row>
    <row r="80" spans="1:8" s="23" customFormat="1" ht="15">
      <c r="A80" s="356">
        <v>16</v>
      </c>
      <c r="B80" s="362" t="s">
        <v>158</v>
      </c>
      <c r="C80" s="358" t="s">
        <v>80</v>
      </c>
      <c r="D80" s="358">
        <v>4</v>
      </c>
      <c r="E80" s="363">
        <v>40</v>
      </c>
      <c r="F80" s="364">
        <f t="shared" si="2"/>
        <v>160</v>
      </c>
      <c r="G80" s="743"/>
      <c r="H80" s="746"/>
    </row>
    <row r="81" spans="1:8" s="23" customFormat="1" ht="15">
      <c r="A81" s="356">
        <v>17</v>
      </c>
      <c r="B81" s="362" t="s">
        <v>159</v>
      </c>
      <c r="C81" s="358" t="s">
        <v>80</v>
      </c>
      <c r="D81" s="358">
        <v>4</v>
      </c>
      <c r="E81" s="363">
        <v>108</v>
      </c>
      <c r="F81" s="364">
        <f t="shared" si="2"/>
        <v>432</v>
      </c>
      <c r="G81" s="743"/>
      <c r="H81" s="746"/>
    </row>
    <row r="82" spans="1:8" s="23" customFormat="1" ht="15">
      <c r="A82" s="356">
        <v>18</v>
      </c>
      <c r="B82" s="362" t="s">
        <v>81</v>
      </c>
      <c r="C82" s="358" t="s">
        <v>80</v>
      </c>
      <c r="D82" s="358">
        <v>8</v>
      </c>
      <c r="E82" s="363">
        <v>41</v>
      </c>
      <c r="F82" s="364">
        <f t="shared" si="2"/>
        <v>328</v>
      </c>
      <c r="G82" s="743"/>
      <c r="H82" s="746"/>
    </row>
    <row r="83" spans="1:8" s="23" customFormat="1" ht="30">
      <c r="A83" s="356">
        <v>19</v>
      </c>
      <c r="B83" s="362" t="s">
        <v>82</v>
      </c>
      <c r="C83" s="358" t="s">
        <v>80</v>
      </c>
      <c r="D83" s="358">
        <v>2</v>
      </c>
      <c r="E83" s="363">
        <v>150</v>
      </c>
      <c r="F83" s="364">
        <f t="shared" si="2"/>
        <v>300</v>
      </c>
      <c r="G83" s="744"/>
      <c r="H83" s="747"/>
    </row>
    <row r="84" spans="1:8" s="23" customFormat="1" ht="30">
      <c r="A84" s="356">
        <v>20</v>
      </c>
      <c r="B84" s="362" t="s">
        <v>131</v>
      </c>
      <c r="C84" s="358" t="s">
        <v>69</v>
      </c>
      <c r="D84" s="358">
        <v>1</v>
      </c>
      <c r="E84" s="363">
        <v>10287</v>
      </c>
      <c r="F84" s="364">
        <f t="shared" si="2"/>
        <v>10287</v>
      </c>
      <c r="G84" s="363">
        <v>566</v>
      </c>
      <c r="H84" s="365">
        <f>G84*D84</f>
        <v>566</v>
      </c>
    </row>
    <row r="85" spans="1:8" s="23" customFormat="1" ht="30">
      <c r="A85" s="356">
        <v>21</v>
      </c>
      <c r="B85" s="362" t="s">
        <v>83</v>
      </c>
      <c r="C85" s="358" t="s">
        <v>69</v>
      </c>
      <c r="D85" s="358">
        <v>1</v>
      </c>
      <c r="E85" s="363">
        <v>2525</v>
      </c>
      <c r="F85" s="364">
        <f t="shared" si="2"/>
        <v>2525</v>
      </c>
      <c r="G85" s="363">
        <v>694</v>
      </c>
      <c r="H85" s="365">
        <v>631</v>
      </c>
    </row>
    <row r="86" spans="1:8" s="23" customFormat="1" ht="15">
      <c r="A86" s="356">
        <v>22</v>
      </c>
      <c r="B86" s="362" t="s">
        <v>84</v>
      </c>
      <c r="C86" s="358" t="s">
        <v>85</v>
      </c>
      <c r="D86" s="358">
        <v>1</v>
      </c>
      <c r="E86" s="363">
        <v>882</v>
      </c>
      <c r="F86" s="364">
        <f t="shared" si="2"/>
        <v>882</v>
      </c>
      <c r="G86" s="363">
        <v>155</v>
      </c>
      <c r="H86" s="365">
        <f>G86*D86</f>
        <v>155</v>
      </c>
    </row>
    <row r="87" spans="1:8" s="23" customFormat="1" ht="15">
      <c r="A87" s="356">
        <v>23</v>
      </c>
      <c r="B87" s="362" t="s">
        <v>86</v>
      </c>
      <c r="C87" s="358" t="s">
        <v>69</v>
      </c>
      <c r="D87" s="358">
        <v>1</v>
      </c>
      <c r="E87" s="363">
        <v>7799</v>
      </c>
      <c r="F87" s="364">
        <f t="shared" si="2"/>
        <v>7799</v>
      </c>
      <c r="G87" s="363">
        <v>700</v>
      </c>
      <c r="H87" s="365">
        <f t="shared" si="3"/>
        <v>700</v>
      </c>
    </row>
    <row r="88" spans="1:8" s="23" customFormat="1" ht="15">
      <c r="A88" s="356">
        <v>24</v>
      </c>
      <c r="B88" s="374" t="s">
        <v>59</v>
      </c>
      <c r="C88" s="374"/>
      <c r="D88" s="307"/>
      <c r="E88" s="323"/>
      <c r="F88" s="323">
        <f>F89-SUM(F65:F87)</f>
        <v>16.049999999988358</v>
      </c>
      <c r="G88" s="323"/>
      <c r="H88" s="317">
        <f>H89-SUM(H65:H87)</f>
        <v>84</v>
      </c>
    </row>
    <row r="89" spans="1:8" s="23" customFormat="1" ht="15">
      <c r="A89" s="375"/>
      <c r="B89" s="376" t="s">
        <v>60</v>
      </c>
      <c r="C89" s="377"/>
      <c r="D89" s="378"/>
      <c r="E89" s="379"/>
      <c r="F89" s="380">
        <f>ROUND(SUM(F65:F87)+49,-2)</f>
        <v>185900</v>
      </c>
      <c r="G89" s="380"/>
      <c r="H89" s="381">
        <f>ROUND(SUM(H65:H87)+49,-2)</f>
        <v>12600</v>
      </c>
    </row>
    <row r="90" spans="1:8" s="23" customFormat="1" ht="15">
      <c r="A90" s="382">
        <v>25</v>
      </c>
      <c r="B90" s="710" t="s">
        <v>61</v>
      </c>
      <c r="C90" s="710"/>
      <c r="D90" s="710"/>
      <c r="E90" s="710"/>
      <c r="F90" s="308">
        <f>H89</f>
        <v>12600</v>
      </c>
      <c r="G90" s="374"/>
      <c r="H90" s="383"/>
    </row>
    <row r="91" spans="1:8" s="23" customFormat="1" ht="15">
      <c r="A91" s="382"/>
      <c r="B91" s="710" t="s">
        <v>143</v>
      </c>
      <c r="C91" s="710"/>
      <c r="D91" s="710"/>
      <c r="E91" s="710"/>
      <c r="F91" s="308">
        <f>F90*45%</f>
        <v>5670</v>
      </c>
      <c r="G91" s="374"/>
      <c r="H91" s="383"/>
    </row>
    <row r="92" spans="1:8" s="23" customFormat="1" ht="15">
      <c r="A92" s="382">
        <v>26</v>
      </c>
      <c r="B92" s="716" t="s">
        <v>145</v>
      </c>
      <c r="C92" s="717"/>
      <c r="D92" s="717"/>
      <c r="E92" s="718"/>
      <c r="F92" s="308">
        <f>18%*(F90+F91)</f>
        <v>3288.6</v>
      </c>
      <c r="G92" s="374"/>
      <c r="H92" s="383"/>
    </row>
    <row r="93" spans="1:8" s="23" customFormat="1" ht="15">
      <c r="A93" s="382">
        <v>27</v>
      </c>
      <c r="B93" s="719" t="s">
        <v>140</v>
      </c>
      <c r="C93" s="720"/>
      <c r="D93" s="720"/>
      <c r="E93" s="721"/>
      <c r="F93" s="308">
        <f>2%*F89</f>
        <v>3718</v>
      </c>
      <c r="G93" s="374"/>
      <c r="H93" s="383"/>
    </row>
    <row r="94" spans="1:8" s="23" customFormat="1" ht="15">
      <c r="A94" s="382">
        <v>28</v>
      </c>
      <c r="B94" s="719" t="s">
        <v>150</v>
      </c>
      <c r="C94" s="720"/>
      <c r="D94" s="720"/>
      <c r="E94" s="721"/>
      <c r="F94" s="308">
        <f>16.25%*(F90+F91)</f>
        <v>2968.875</v>
      </c>
      <c r="G94" s="374"/>
      <c r="H94" s="383"/>
    </row>
    <row r="95" spans="1:8" s="23" customFormat="1" ht="15">
      <c r="A95" s="382">
        <v>29</v>
      </c>
      <c r="B95" s="710" t="s">
        <v>62</v>
      </c>
      <c r="C95" s="710"/>
      <c r="D95" s="710"/>
      <c r="E95" s="710"/>
      <c r="F95" s="332">
        <f>SUM(F89:F91)*2%</f>
        <v>4083.4</v>
      </c>
      <c r="G95" s="334"/>
      <c r="H95" s="335"/>
    </row>
    <row r="96" spans="1:8" s="23" customFormat="1" ht="15">
      <c r="A96" s="382">
        <v>30</v>
      </c>
      <c r="B96" s="710" t="s">
        <v>99</v>
      </c>
      <c r="C96" s="710"/>
      <c r="D96" s="710"/>
      <c r="E96" s="710"/>
      <c r="F96" s="332">
        <f>SUM(F90:F91)*20%</f>
        <v>3654</v>
      </c>
      <c r="G96" s="312"/>
      <c r="H96" s="333"/>
    </row>
    <row r="97" spans="1:8" s="23" customFormat="1" ht="15">
      <c r="A97" s="382">
        <v>31</v>
      </c>
      <c r="B97" s="710" t="s">
        <v>63</v>
      </c>
      <c r="C97" s="710"/>
      <c r="D97" s="710"/>
      <c r="E97" s="710"/>
      <c r="F97" s="332">
        <v>0</v>
      </c>
      <c r="G97" s="312"/>
      <c r="H97" s="333"/>
    </row>
    <row r="98" spans="1:8" s="23" customFormat="1" ht="15">
      <c r="A98" s="382">
        <v>32</v>
      </c>
      <c r="B98" s="710" t="s">
        <v>64</v>
      </c>
      <c r="C98" s="710"/>
      <c r="D98" s="710"/>
      <c r="E98" s="710"/>
      <c r="F98" s="332">
        <v>1600</v>
      </c>
      <c r="G98" s="312"/>
      <c r="H98" s="333"/>
    </row>
    <row r="99" spans="1:8" s="23" customFormat="1" ht="15">
      <c r="A99" s="382">
        <v>33</v>
      </c>
      <c r="B99" s="710" t="s">
        <v>65</v>
      </c>
      <c r="C99" s="710"/>
      <c r="D99" s="710"/>
      <c r="E99" s="710"/>
      <c r="F99" s="332">
        <v>0</v>
      </c>
      <c r="G99" s="312"/>
      <c r="H99" s="333"/>
    </row>
    <row r="100" spans="1:8" s="23" customFormat="1" ht="15.75" thickBot="1">
      <c r="A100" s="730" t="s">
        <v>66</v>
      </c>
      <c r="B100" s="731"/>
      <c r="C100" s="731"/>
      <c r="D100" s="731"/>
      <c r="E100" s="731"/>
      <c r="F100" s="384">
        <f>SUM(F89:F99)</f>
        <v>223482.875</v>
      </c>
      <c r="G100" s="732"/>
      <c r="H100" s="733"/>
    </row>
    <row r="101" spans="1:8" s="23" customFormat="1" ht="15">
      <c r="A101" s="337" t="s">
        <v>100</v>
      </c>
      <c r="B101" s="338"/>
      <c r="C101" s="339"/>
      <c r="D101" s="385"/>
      <c r="E101" s="386"/>
      <c r="F101" s="387"/>
      <c r="G101" s="386"/>
      <c r="H101" s="388"/>
    </row>
    <row r="102" spans="1:8" s="23" customFormat="1" ht="15">
      <c r="A102" s="734" t="s">
        <v>87</v>
      </c>
      <c r="B102" s="735"/>
      <c r="C102" s="735"/>
      <c r="D102" s="735"/>
      <c r="E102" s="735"/>
      <c r="F102" s="735"/>
      <c r="G102" s="735"/>
      <c r="H102" s="736"/>
    </row>
    <row r="103" spans="1:8" s="23" customFormat="1" ht="15">
      <c r="A103" s="737" t="s">
        <v>88</v>
      </c>
      <c r="B103" s="738"/>
      <c r="C103" s="339"/>
      <c r="D103" s="385"/>
      <c r="E103" s="339"/>
      <c r="F103" s="339"/>
      <c r="G103" s="339"/>
      <c r="H103" s="340"/>
    </row>
    <row r="104" spans="1:8" s="23" customFormat="1" ht="15">
      <c r="A104" s="507"/>
      <c r="B104" s="508"/>
      <c r="C104" s="339"/>
      <c r="D104" s="385"/>
      <c r="E104" s="339"/>
      <c r="F104" s="339"/>
      <c r="G104" s="339"/>
      <c r="H104" s="340"/>
    </row>
    <row r="105" spans="1:8" s="23" customFormat="1" ht="15">
      <c r="A105" s="507"/>
      <c r="B105" s="508"/>
      <c r="C105" s="339"/>
      <c r="D105" s="385"/>
      <c r="E105" s="339"/>
      <c r="F105" s="339"/>
      <c r="G105" s="339"/>
      <c r="H105" s="340"/>
    </row>
    <row r="106" spans="1:8" s="23" customFormat="1" ht="15.75" thickBot="1">
      <c r="A106" s="391"/>
      <c r="B106" s="392"/>
      <c r="C106" s="345"/>
      <c r="D106" s="393"/>
      <c r="E106" s="345"/>
      <c r="F106" s="345"/>
      <c r="G106" s="345"/>
      <c r="H106" s="394"/>
    </row>
    <row r="107" spans="1:8" s="23" customFormat="1" ht="15">
      <c r="A107" s="395"/>
      <c r="B107" s="395"/>
      <c r="C107" s="349"/>
      <c r="D107" s="396"/>
      <c r="E107" s="349"/>
      <c r="F107" s="349"/>
      <c r="G107" s="349"/>
      <c r="H107" s="349"/>
    </row>
    <row r="108" spans="1:8" s="23" customFormat="1" ht="15.75" thickBot="1">
      <c r="A108" s="392"/>
      <c r="B108" s="392"/>
      <c r="C108" s="345"/>
      <c r="D108" s="393"/>
      <c r="E108" s="345"/>
      <c r="F108" s="345"/>
      <c r="G108" s="345"/>
      <c r="H108" s="345"/>
    </row>
    <row r="109" spans="1:8" s="23" customFormat="1" ht="15" thickBot="1">
      <c r="A109" s="739" t="str">
        <f>A58</f>
        <v xml:space="preserve"> CHAMUNDESHWARI  ELECTRICITY SUPPLY CORPORATION LIMITED</v>
      </c>
      <c r="B109" s="740"/>
      <c r="C109" s="740"/>
      <c r="D109" s="740"/>
      <c r="E109" s="740"/>
      <c r="F109" s="740"/>
      <c r="G109" s="740"/>
      <c r="H109" s="741"/>
    </row>
    <row r="110" spans="1:8" s="23" customFormat="1" ht="14.25">
      <c r="A110" s="724" t="str">
        <f>A59</f>
        <v xml:space="preserve"> Estimate No:                                    Date:</v>
      </c>
      <c r="B110" s="725"/>
      <c r="C110" s="725"/>
      <c r="D110" s="725"/>
      <c r="E110" s="725"/>
      <c r="F110" s="725"/>
      <c r="G110" s="725"/>
      <c r="H110" s="726"/>
    </row>
    <row r="111" spans="1:8" s="23" customFormat="1" ht="14.25">
      <c r="A111" s="670" t="str">
        <f>A3</f>
        <v xml:space="preserve">Estimate </v>
      </c>
      <c r="B111" s="671"/>
      <c r="C111" s="672" t="str">
        <f>C60</f>
        <v xml:space="preserve"> for Providing  Additional  </v>
      </c>
      <c r="D111" s="672"/>
      <c r="E111" s="672"/>
      <c r="F111" s="672"/>
      <c r="G111" s="672"/>
      <c r="H111" s="673"/>
    </row>
    <row r="112" spans="1:8" s="23" customFormat="1" ht="14.25">
      <c r="A112" s="674" t="str">
        <f>A4</f>
        <v>63KVA  DTC to the overloaded existing bilugunda  DTC (524124 at bilugunda village)  ,coming under   O&amp;M Section Amnathi, Virajpet Sub Division.</v>
      </c>
      <c r="B112" s="675"/>
      <c r="C112" s="675"/>
      <c r="D112" s="675"/>
      <c r="E112" s="675"/>
      <c r="F112" s="675"/>
      <c r="G112" s="675"/>
      <c r="H112" s="676"/>
    </row>
    <row r="113" spans="1:8" s="23" customFormat="1" ht="15">
      <c r="A113" s="296" t="s">
        <v>160</v>
      </c>
      <c r="B113" s="297"/>
      <c r="C113" s="506"/>
      <c r="D113" s="506"/>
      <c r="E113" s="506"/>
      <c r="F113" s="506"/>
      <c r="G113" s="727"/>
      <c r="H113" s="728"/>
    </row>
    <row r="114" spans="1:8" s="23" customFormat="1" ht="28.5">
      <c r="A114" s="299">
        <f>C114*F114*H114</f>
        <v>0.14000000000000001</v>
      </c>
      <c r="B114" s="505" t="s">
        <v>25</v>
      </c>
      <c r="C114" s="301">
        <v>3.5000000000000003E-2</v>
      </c>
      <c r="D114" s="729" t="s">
        <v>26</v>
      </c>
      <c r="E114" s="729"/>
      <c r="F114" s="301">
        <v>1</v>
      </c>
      <c r="G114" s="505" t="s">
        <v>27</v>
      </c>
      <c r="H114" s="302">
        <v>4</v>
      </c>
    </row>
    <row r="115" spans="1:8" s="23" customFormat="1" ht="14.25">
      <c r="A115" s="722" t="s">
        <v>28</v>
      </c>
      <c r="B115" s="723" t="s">
        <v>29</v>
      </c>
      <c r="C115" s="723" t="s">
        <v>30</v>
      </c>
      <c r="D115" s="723" t="s">
        <v>31</v>
      </c>
      <c r="E115" s="723" t="s">
        <v>32</v>
      </c>
      <c r="F115" s="723" t="s">
        <v>33</v>
      </c>
      <c r="G115" s="713" t="s">
        <v>34</v>
      </c>
      <c r="H115" s="714"/>
    </row>
    <row r="116" spans="1:8" s="23" customFormat="1" ht="14.25">
      <c r="A116" s="722"/>
      <c r="B116" s="723"/>
      <c r="C116" s="723"/>
      <c r="D116" s="723"/>
      <c r="E116" s="723"/>
      <c r="F116" s="723"/>
      <c r="G116" s="503" t="s">
        <v>32</v>
      </c>
      <c r="H116" s="504" t="s">
        <v>33</v>
      </c>
    </row>
    <row r="117" spans="1:8" s="23" customFormat="1" ht="15">
      <c r="A117" s="305">
        <v>1</v>
      </c>
      <c r="B117" s="312" t="s">
        <v>37</v>
      </c>
      <c r="C117" s="313" t="s">
        <v>38</v>
      </c>
      <c r="D117" s="307">
        <v>0</v>
      </c>
      <c r="E117" s="314">
        <v>6258</v>
      </c>
      <c r="F117" s="309">
        <f t="shared" ref="F117:F125" si="4">E117*D117</f>
        <v>0</v>
      </c>
      <c r="G117" s="314">
        <v>1166</v>
      </c>
      <c r="H117" s="311">
        <f t="shared" ref="H117:H120" si="5">G117*D117</f>
        <v>0</v>
      </c>
    </row>
    <row r="118" spans="1:8" s="23" customFormat="1" ht="15">
      <c r="A118" s="305">
        <v>2</v>
      </c>
      <c r="B118" s="312" t="s">
        <v>39</v>
      </c>
      <c r="C118" s="313" t="s">
        <v>38</v>
      </c>
      <c r="D118" s="307">
        <v>0</v>
      </c>
      <c r="E118" s="314">
        <v>3689</v>
      </c>
      <c r="F118" s="309">
        <f t="shared" si="4"/>
        <v>0</v>
      </c>
      <c r="G118" s="314">
        <v>1166</v>
      </c>
      <c r="H118" s="311">
        <f t="shared" si="5"/>
        <v>0</v>
      </c>
    </row>
    <row r="119" spans="1:8" s="23" customFormat="1" ht="15">
      <c r="A119" s="305">
        <v>3</v>
      </c>
      <c r="B119" s="312" t="s">
        <v>40</v>
      </c>
      <c r="C119" s="313" t="s">
        <v>38</v>
      </c>
      <c r="D119" s="307">
        <v>0</v>
      </c>
      <c r="E119" s="315">
        <v>4706</v>
      </c>
      <c r="F119" s="309">
        <f t="shared" si="4"/>
        <v>0</v>
      </c>
      <c r="G119" s="314">
        <v>932</v>
      </c>
      <c r="H119" s="311">
        <f t="shared" si="5"/>
        <v>0</v>
      </c>
    </row>
    <row r="120" spans="1:8" s="23" customFormat="1" ht="15">
      <c r="A120" s="305">
        <v>4</v>
      </c>
      <c r="B120" s="312" t="s">
        <v>129</v>
      </c>
      <c r="C120" s="313" t="s">
        <v>38</v>
      </c>
      <c r="D120" s="307">
        <v>0</v>
      </c>
      <c r="E120" s="315">
        <v>2496</v>
      </c>
      <c r="F120" s="309">
        <f t="shared" si="4"/>
        <v>0</v>
      </c>
      <c r="G120" s="314">
        <v>932</v>
      </c>
      <c r="H120" s="311">
        <f t="shared" si="5"/>
        <v>0</v>
      </c>
    </row>
    <row r="121" spans="1:8" s="23" customFormat="1" ht="15">
      <c r="A121" s="305">
        <v>5</v>
      </c>
      <c r="B121" s="312" t="s">
        <v>42</v>
      </c>
      <c r="C121" s="307" t="s">
        <v>36</v>
      </c>
      <c r="D121" s="307">
        <v>0</v>
      </c>
      <c r="E121" s="315">
        <v>258</v>
      </c>
      <c r="F121" s="308">
        <f t="shared" si="4"/>
        <v>0</v>
      </c>
      <c r="G121" s="314">
        <v>106</v>
      </c>
      <c r="H121" s="317">
        <f>G121*D121</f>
        <v>0</v>
      </c>
    </row>
    <row r="122" spans="1:8" s="23" customFormat="1" ht="15">
      <c r="A122" s="305">
        <v>6</v>
      </c>
      <c r="B122" s="312" t="s">
        <v>43</v>
      </c>
      <c r="C122" s="307" t="s">
        <v>36</v>
      </c>
      <c r="D122" s="307">
        <v>0</v>
      </c>
      <c r="E122" s="315">
        <v>272</v>
      </c>
      <c r="F122" s="308">
        <f t="shared" si="4"/>
        <v>0</v>
      </c>
      <c r="G122" s="318">
        <v>106</v>
      </c>
      <c r="H122" s="317">
        <f>G122*D122</f>
        <v>0</v>
      </c>
    </row>
    <row r="123" spans="1:8" s="23" customFormat="1" ht="15">
      <c r="A123" s="305">
        <v>7</v>
      </c>
      <c r="B123" s="312" t="s">
        <v>44</v>
      </c>
      <c r="C123" s="307" t="s">
        <v>38</v>
      </c>
      <c r="D123" s="307">
        <v>0</v>
      </c>
      <c r="E123" s="314">
        <v>16</v>
      </c>
      <c r="F123" s="309">
        <f t="shared" si="4"/>
        <v>0</v>
      </c>
      <c r="G123" s="314">
        <v>0</v>
      </c>
      <c r="H123" s="311">
        <f>G123*D123</f>
        <v>0</v>
      </c>
    </row>
    <row r="124" spans="1:8" s="23" customFormat="1" ht="15">
      <c r="A124" s="305">
        <v>8</v>
      </c>
      <c r="B124" s="312" t="s">
        <v>45</v>
      </c>
      <c r="C124" s="307" t="s">
        <v>38</v>
      </c>
      <c r="D124" s="307">
        <v>0</v>
      </c>
      <c r="E124" s="314">
        <v>48</v>
      </c>
      <c r="F124" s="309">
        <f t="shared" si="4"/>
        <v>0</v>
      </c>
      <c r="G124" s="314">
        <v>0</v>
      </c>
      <c r="H124" s="311">
        <f>G124*D124</f>
        <v>0</v>
      </c>
    </row>
    <row r="125" spans="1:8" s="23" customFormat="1" ht="15">
      <c r="A125" s="305">
        <v>9</v>
      </c>
      <c r="B125" s="312" t="s">
        <v>161</v>
      </c>
      <c r="C125" s="313" t="s">
        <v>47</v>
      </c>
      <c r="D125" s="319">
        <v>0</v>
      </c>
      <c r="E125" s="314">
        <v>21552</v>
      </c>
      <c r="F125" s="309">
        <f t="shared" si="4"/>
        <v>0</v>
      </c>
      <c r="G125" s="314">
        <v>2104</v>
      </c>
      <c r="H125" s="311">
        <f t="shared" ref="H125:H130" si="6">G125*D125</f>
        <v>0</v>
      </c>
    </row>
    <row r="126" spans="1:8" s="23" customFormat="1" ht="15">
      <c r="A126" s="305">
        <v>10</v>
      </c>
      <c r="B126" s="312" t="s">
        <v>48</v>
      </c>
      <c r="C126" s="313"/>
      <c r="D126" s="307"/>
      <c r="E126" s="314"/>
      <c r="F126" s="309">
        <f>F125*3%</f>
        <v>0</v>
      </c>
      <c r="G126" s="314"/>
      <c r="H126" s="311">
        <f t="shared" si="6"/>
        <v>0</v>
      </c>
    </row>
    <row r="127" spans="1:8" s="23" customFormat="1" ht="15">
      <c r="A127" s="305">
        <v>11</v>
      </c>
      <c r="B127" s="312" t="s">
        <v>49</v>
      </c>
      <c r="C127" s="307" t="s">
        <v>36</v>
      </c>
      <c r="D127" s="307">
        <v>0</v>
      </c>
      <c r="E127" s="315">
        <v>830</v>
      </c>
      <c r="F127" s="309">
        <f t="shared" ref="F127:F135" si="7">E127*D127</f>
        <v>0</v>
      </c>
      <c r="G127" s="314">
        <v>390</v>
      </c>
      <c r="H127" s="311">
        <f t="shared" si="6"/>
        <v>0</v>
      </c>
    </row>
    <row r="128" spans="1:8" s="23" customFormat="1" ht="15">
      <c r="A128" s="305">
        <v>12</v>
      </c>
      <c r="B128" s="312" t="s">
        <v>50</v>
      </c>
      <c r="C128" s="313" t="s">
        <v>38</v>
      </c>
      <c r="D128" s="307">
        <v>0</v>
      </c>
      <c r="E128" s="314">
        <v>165</v>
      </c>
      <c r="F128" s="309">
        <f t="shared" si="7"/>
        <v>0</v>
      </c>
      <c r="G128" s="314">
        <v>61</v>
      </c>
      <c r="H128" s="311">
        <f t="shared" si="6"/>
        <v>0</v>
      </c>
    </row>
    <row r="129" spans="1:8" s="23" customFormat="1" ht="15">
      <c r="A129" s="305">
        <v>13</v>
      </c>
      <c r="B129" s="312" t="s">
        <v>51</v>
      </c>
      <c r="C129" s="307" t="s">
        <v>52</v>
      </c>
      <c r="D129" s="307">
        <v>0</v>
      </c>
      <c r="E129" s="314">
        <v>80</v>
      </c>
      <c r="F129" s="309">
        <f t="shared" si="7"/>
        <v>0</v>
      </c>
      <c r="G129" s="314">
        <v>663</v>
      </c>
      <c r="H129" s="311">
        <f t="shared" si="6"/>
        <v>0</v>
      </c>
    </row>
    <row r="130" spans="1:8" s="23" customFormat="1" ht="15">
      <c r="A130" s="305">
        <v>14</v>
      </c>
      <c r="B130" s="312" t="s">
        <v>55</v>
      </c>
      <c r="C130" s="313" t="s">
        <v>47</v>
      </c>
      <c r="D130" s="307">
        <v>0</v>
      </c>
      <c r="E130" s="314">
        <v>0</v>
      </c>
      <c r="F130" s="309">
        <f t="shared" si="7"/>
        <v>0</v>
      </c>
      <c r="G130" s="314">
        <v>3375</v>
      </c>
      <c r="H130" s="311">
        <f t="shared" si="6"/>
        <v>0</v>
      </c>
    </row>
    <row r="131" spans="1:8" s="23" customFormat="1" ht="15">
      <c r="A131" s="305">
        <v>15</v>
      </c>
      <c r="B131" s="33" t="s">
        <v>232</v>
      </c>
      <c r="C131" s="321" t="s">
        <v>47</v>
      </c>
      <c r="D131" s="322">
        <v>0</v>
      </c>
      <c r="E131" s="314">
        <v>0</v>
      </c>
      <c r="F131" s="309">
        <f t="shared" si="7"/>
        <v>0</v>
      </c>
      <c r="G131" s="314">
        <v>187</v>
      </c>
      <c r="H131" s="311">
        <f>G131*D131</f>
        <v>0</v>
      </c>
    </row>
    <row r="132" spans="1:8" s="23" customFormat="1" ht="15">
      <c r="A132" s="305">
        <v>16</v>
      </c>
      <c r="B132" s="312" t="s">
        <v>141</v>
      </c>
      <c r="C132" s="321" t="s">
        <v>47</v>
      </c>
      <c r="D132" s="322">
        <v>0</v>
      </c>
      <c r="E132" s="314">
        <v>0</v>
      </c>
      <c r="F132" s="309">
        <f t="shared" si="7"/>
        <v>0</v>
      </c>
      <c r="G132" s="314">
        <v>1166</v>
      </c>
      <c r="H132" s="311">
        <f>G132*D132</f>
        <v>0</v>
      </c>
    </row>
    <row r="133" spans="1:8" s="23" customFormat="1" ht="15">
      <c r="A133" s="305">
        <v>17</v>
      </c>
      <c r="B133" s="33" t="s">
        <v>57</v>
      </c>
      <c r="C133" s="321" t="s">
        <v>38</v>
      </c>
      <c r="D133" s="397">
        <f>SUM(D119:D120)</f>
        <v>0</v>
      </c>
      <c r="E133" s="314">
        <v>0</v>
      </c>
      <c r="F133" s="309">
        <f t="shared" si="7"/>
        <v>0</v>
      </c>
      <c r="G133" s="314">
        <v>69</v>
      </c>
      <c r="H133" s="311">
        <f>G133*D133</f>
        <v>0</v>
      </c>
    </row>
    <row r="134" spans="1:8" s="23" customFormat="1" ht="15">
      <c r="A134" s="305">
        <v>18</v>
      </c>
      <c r="B134" s="33" t="s">
        <v>146</v>
      </c>
      <c r="C134" s="313" t="s">
        <v>36</v>
      </c>
      <c r="D134" s="320">
        <f>SUM(D117:D118)</f>
        <v>0</v>
      </c>
      <c r="E134" s="314">
        <v>0</v>
      </c>
      <c r="F134" s="309">
        <f t="shared" si="7"/>
        <v>0</v>
      </c>
      <c r="G134" s="314">
        <v>92</v>
      </c>
      <c r="H134" s="311">
        <f>D134*G134*1.9</f>
        <v>0</v>
      </c>
    </row>
    <row r="135" spans="1:8" s="23" customFormat="1" ht="15">
      <c r="A135" s="305">
        <v>19</v>
      </c>
      <c r="B135" s="312" t="s">
        <v>58</v>
      </c>
      <c r="C135" s="313" t="s">
        <v>47</v>
      </c>
      <c r="D135" s="307">
        <v>0</v>
      </c>
      <c r="E135" s="314">
        <v>0</v>
      </c>
      <c r="F135" s="309">
        <f t="shared" si="7"/>
        <v>0</v>
      </c>
      <c r="G135" s="314">
        <v>1894</v>
      </c>
      <c r="H135" s="311">
        <f>D135*G135*1.9</f>
        <v>0</v>
      </c>
    </row>
    <row r="136" spans="1:8" s="23" customFormat="1" ht="15">
      <c r="A136" s="305">
        <v>20</v>
      </c>
      <c r="B136" s="312" t="s">
        <v>59</v>
      </c>
      <c r="C136" s="312"/>
      <c r="D136" s="313"/>
      <c r="E136" s="315"/>
      <c r="F136" s="323">
        <f>F137-SUM(F117:F135)</f>
        <v>0</v>
      </c>
      <c r="G136" s="315"/>
      <c r="H136" s="317">
        <f>H137-SUM(H117:H135)</f>
        <v>0</v>
      </c>
    </row>
    <row r="137" spans="1:8" s="23" customFormat="1" ht="15">
      <c r="A137" s="324"/>
      <c r="B137" s="325" t="s">
        <v>60</v>
      </c>
      <c r="C137" s="326"/>
      <c r="D137" s="327"/>
      <c r="E137" s="328"/>
      <c r="F137" s="329">
        <f>ROUND(SUM(F117:F135)+49,-2)</f>
        <v>0</v>
      </c>
      <c r="G137" s="329"/>
      <c r="H137" s="330">
        <f>ROUND(SUM(H117:H135)+49,-2)</f>
        <v>0</v>
      </c>
    </row>
    <row r="138" spans="1:8" s="23" customFormat="1" ht="15">
      <c r="A138" s="331">
        <v>21</v>
      </c>
      <c r="B138" s="715" t="s">
        <v>61</v>
      </c>
      <c r="C138" s="715"/>
      <c r="D138" s="715"/>
      <c r="E138" s="715"/>
      <c r="F138" s="332">
        <f>H137</f>
        <v>0</v>
      </c>
      <c r="G138" s="312"/>
      <c r="H138" s="333"/>
    </row>
    <row r="139" spans="1:8" s="23" customFormat="1" ht="15">
      <c r="A139" s="331"/>
      <c r="B139" s="715" t="s">
        <v>142</v>
      </c>
      <c r="C139" s="715"/>
      <c r="D139" s="715"/>
      <c r="E139" s="715"/>
      <c r="F139" s="332">
        <f>F138*45%</f>
        <v>0</v>
      </c>
      <c r="G139" s="312"/>
      <c r="H139" s="333"/>
    </row>
    <row r="140" spans="1:8" s="23" customFormat="1" ht="15">
      <c r="A140" s="331">
        <v>22</v>
      </c>
      <c r="B140" s="716" t="s">
        <v>145</v>
      </c>
      <c r="C140" s="717"/>
      <c r="D140" s="717"/>
      <c r="E140" s="718"/>
      <c r="F140" s="332">
        <f>18%*(F138+F139)</f>
        <v>0</v>
      </c>
      <c r="G140" s="312"/>
      <c r="H140" s="333"/>
    </row>
    <row r="141" spans="1:8" s="23" customFormat="1" ht="15">
      <c r="A141" s="331">
        <v>23</v>
      </c>
      <c r="B141" s="719" t="s">
        <v>140</v>
      </c>
      <c r="C141" s="720"/>
      <c r="D141" s="720"/>
      <c r="E141" s="721"/>
      <c r="F141" s="332">
        <f>2%*F137</f>
        <v>0</v>
      </c>
      <c r="G141" s="312"/>
      <c r="H141" s="333"/>
    </row>
    <row r="142" spans="1:8" s="23" customFormat="1" ht="15">
      <c r="A142" s="331">
        <v>24</v>
      </c>
      <c r="B142" s="719" t="s">
        <v>150</v>
      </c>
      <c r="C142" s="720"/>
      <c r="D142" s="720"/>
      <c r="E142" s="721"/>
      <c r="F142" s="332">
        <f>16.25%*(F138+F139)</f>
        <v>0</v>
      </c>
      <c r="G142" s="312"/>
      <c r="H142" s="333"/>
    </row>
    <row r="143" spans="1:8" s="23" customFormat="1" ht="15">
      <c r="A143" s="331">
        <v>25</v>
      </c>
      <c r="B143" s="710" t="s">
        <v>62</v>
      </c>
      <c r="C143" s="710"/>
      <c r="D143" s="710"/>
      <c r="E143" s="710"/>
      <c r="F143" s="332">
        <f>SUM(F137:F139)*2%</f>
        <v>0</v>
      </c>
      <c r="G143" s="334"/>
      <c r="H143" s="335"/>
    </row>
    <row r="144" spans="1:8" s="23" customFormat="1" ht="15">
      <c r="A144" s="331">
        <v>26</v>
      </c>
      <c r="B144" s="710" t="s">
        <v>99</v>
      </c>
      <c r="C144" s="710"/>
      <c r="D144" s="710"/>
      <c r="E144" s="710"/>
      <c r="F144" s="332">
        <f>SUM(F138:F139)*20%</f>
        <v>0</v>
      </c>
      <c r="G144" s="312"/>
      <c r="H144" s="333"/>
    </row>
    <row r="145" spans="1:9" s="23" customFormat="1" ht="15">
      <c r="A145" s="331">
        <v>27</v>
      </c>
      <c r="B145" s="710" t="s">
        <v>63</v>
      </c>
      <c r="C145" s="710"/>
      <c r="D145" s="710"/>
      <c r="E145" s="710"/>
      <c r="F145" s="332">
        <v>0</v>
      </c>
      <c r="G145" s="312"/>
      <c r="H145" s="333"/>
    </row>
    <row r="146" spans="1:9" s="23" customFormat="1" ht="15">
      <c r="A146" s="331">
        <v>28</v>
      </c>
      <c r="B146" s="710" t="s">
        <v>64</v>
      </c>
      <c r="C146" s="710"/>
      <c r="D146" s="710"/>
      <c r="E146" s="710"/>
      <c r="F146" s="332">
        <v>200</v>
      </c>
      <c r="G146" s="312"/>
      <c r="H146" s="333"/>
    </row>
    <row r="147" spans="1:9" s="23" customFormat="1" ht="15">
      <c r="A147" s="331">
        <v>29</v>
      </c>
      <c r="B147" s="710" t="s">
        <v>65</v>
      </c>
      <c r="C147" s="710"/>
      <c r="D147" s="710"/>
      <c r="E147" s="710"/>
      <c r="F147" s="332">
        <v>0</v>
      </c>
      <c r="G147" s="312"/>
      <c r="H147" s="333"/>
    </row>
    <row r="148" spans="1:9" s="23" customFormat="1" ht="15">
      <c r="A148" s="711" t="s">
        <v>66</v>
      </c>
      <c r="B148" s="712"/>
      <c r="C148" s="712"/>
      <c r="D148" s="712"/>
      <c r="E148" s="712"/>
      <c r="F148" s="336">
        <f>SUM(F137:F147)</f>
        <v>200</v>
      </c>
      <c r="G148" s="700"/>
      <c r="H148" s="701"/>
    </row>
    <row r="149" spans="1:9" s="23" customFormat="1" ht="15">
      <c r="A149" s="337" t="s">
        <v>100</v>
      </c>
      <c r="B149" s="338"/>
      <c r="C149" s="339"/>
      <c r="D149" s="506"/>
      <c r="E149" s="339"/>
      <c r="F149" s="339"/>
      <c r="G149" s="339"/>
      <c r="H149" s="340"/>
    </row>
    <row r="150" spans="1:9" s="23" customFormat="1" ht="15">
      <c r="A150" s="702" t="s">
        <v>67</v>
      </c>
      <c r="B150" s="703"/>
      <c r="C150" s="703"/>
      <c r="D150" s="703"/>
      <c r="E150" s="703"/>
      <c r="F150" s="703"/>
      <c r="G150" s="703"/>
      <c r="H150" s="704"/>
    </row>
    <row r="151" spans="1:9" s="23" customFormat="1" ht="15">
      <c r="A151" s="341"/>
      <c r="B151" s="339"/>
      <c r="C151" s="339"/>
      <c r="D151" s="506"/>
      <c r="E151" s="339"/>
      <c r="F151" s="705"/>
      <c r="G151" s="705"/>
      <c r="H151" s="706"/>
    </row>
    <row r="152" spans="1:9" s="23" customFormat="1" ht="15">
      <c r="A152" s="341"/>
      <c r="B152" s="339"/>
      <c r="C152" s="339"/>
      <c r="D152" s="506"/>
      <c r="E152" s="339"/>
      <c r="F152" s="705"/>
      <c r="G152" s="705"/>
      <c r="H152" s="706"/>
    </row>
    <row r="153" spans="1:9" s="23" customFormat="1" ht="15">
      <c r="A153" s="507"/>
      <c r="B153" s="508"/>
      <c r="C153" s="339"/>
      <c r="D153" s="385"/>
      <c r="E153" s="339"/>
      <c r="F153" s="339"/>
      <c r="G153" s="339"/>
      <c r="H153" s="340"/>
    </row>
    <row r="154" spans="1:9" s="23" customFormat="1" ht="15">
      <c r="A154" s="507"/>
      <c r="B154" s="508"/>
      <c r="C154" s="339"/>
      <c r="D154" s="385"/>
      <c r="E154" s="339"/>
      <c r="F154" s="339"/>
      <c r="G154" s="339"/>
      <c r="H154" s="340"/>
    </row>
    <row r="155" spans="1:9" s="23" customFormat="1" ht="15">
      <c r="A155" s="507"/>
      <c r="B155" s="508"/>
      <c r="C155" s="339"/>
      <c r="D155" s="385"/>
      <c r="E155" s="339"/>
      <c r="F155" s="339"/>
      <c r="G155" s="339"/>
      <c r="H155" s="340"/>
    </row>
    <row r="156" spans="1:9" s="23" customFormat="1" ht="15.75">
      <c r="A156" s="507"/>
      <c r="B156" s="508"/>
      <c r="C156" s="339"/>
      <c r="D156" s="385"/>
      <c r="E156" s="339"/>
      <c r="F156" s="339"/>
      <c r="G156" s="339"/>
      <c r="H156" s="340"/>
      <c r="I156" s="48"/>
    </row>
    <row r="157" spans="1:9" s="23" customFormat="1" ht="15">
      <c r="A157" s="507"/>
      <c r="B157" s="508"/>
      <c r="C157" s="339"/>
      <c r="D157" s="385"/>
      <c r="E157" s="339"/>
      <c r="F157" s="339"/>
      <c r="G157" s="339"/>
      <c r="H157" s="340"/>
    </row>
    <row r="158" spans="1:9" s="23" customFormat="1" ht="15">
      <c r="A158" s="507"/>
      <c r="B158" s="508"/>
      <c r="C158" s="339"/>
      <c r="D158" s="385"/>
      <c r="E158" s="339"/>
      <c r="F158" s="339"/>
      <c r="G158" s="339"/>
      <c r="H158" s="340"/>
    </row>
    <row r="159" spans="1:9" s="23" customFormat="1" ht="15">
      <c r="A159" s="507"/>
      <c r="B159" s="508"/>
      <c r="C159" s="339"/>
      <c r="D159" s="385"/>
      <c r="E159" s="339"/>
      <c r="F159" s="339"/>
      <c r="G159" s="339"/>
      <c r="H159" s="340"/>
    </row>
    <row r="160" spans="1:9" s="23" customFormat="1" ht="15">
      <c r="A160" s="507"/>
      <c r="B160" s="508"/>
      <c r="C160" s="339"/>
      <c r="D160" s="385"/>
      <c r="E160" s="339"/>
      <c r="F160" s="339"/>
      <c r="G160" s="339"/>
      <c r="H160" s="340"/>
    </row>
    <row r="161" spans="1:8" s="23" customFormat="1" ht="15">
      <c r="A161" s="507"/>
      <c r="B161" s="508"/>
      <c r="C161" s="339"/>
      <c r="D161" s="385"/>
      <c r="E161" s="339"/>
      <c r="F161" s="339"/>
      <c r="G161" s="339"/>
      <c r="H161" s="340"/>
    </row>
    <row r="162" spans="1:8" s="23" customFormat="1" ht="15">
      <c r="A162" s="507"/>
      <c r="B162" s="508"/>
      <c r="C162" s="339"/>
      <c r="D162" s="385"/>
      <c r="E162" s="339"/>
      <c r="F162" s="339"/>
      <c r="G162" s="339"/>
      <c r="H162" s="340"/>
    </row>
    <row r="163" spans="1:8" s="23" customFormat="1" ht="15">
      <c r="A163" s="507"/>
      <c r="B163" s="508"/>
      <c r="C163" s="339"/>
      <c r="D163" s="385"/>
      <c r="E163" s="339"/>
      <c r="F163" s="339"/>
      <c r="G163" s="339"/>
      <c r="H163" s="340"/>
    </row>
    <row r="164" spans="1:8" s="23" customFormat="1" ht="15">
      <c r="A164" s="507"/>
      <c r="B164" s="508"/>
      <c r="C164" s="339"/>
      <c r="D164" s="385"/>
      <c r="E164" s="339"/>
      <c r="F164" s="339"/>
      <c r="G164" s="339"/>
      <c r="H164" s="340"/>
    </row>
    <row r="165" spans="1:8" s="23" customFormat="1" ht="15">
      <c r="A165" s="507"/>
      <c r="B165" s="508"/>
      <c r="C165" s="339"/>
      <c r="D165" s="385"/>
      <c r="E165" s="339"/>
      <c r="F165" s="339"/>
      <c r="G165" s="339"/>
      <c r="H165" s="340"/>
    </row>
    <row r="166" spans="1:8" s="23" customFormat="1" ht="15.75" thickBot="1">
      <c r="A166" s="391"/>
      <c r="B166" s="392"/>
      <c r="C166" s="345"/>
      <c r="D166" s="393"/>
      <c r="E166" s="345"/>
      <c r="F166" s="345"/>
      <c r="G166" s="345"/>
      <c r="H166" s="394"/>
    </row>
    <row r="167" spans="1:8" s="23" customFormat="1" ht="15">
      <c r="A167" s="507"/>
      <c r="B167" s="508"/>
      <c r="C167" s="339"/>
      <c r="D167" s="385"/>
      <c r="E167" s="339"/>
      <c r="F167" s="339"/>
      <c r="G167" s="339"/>
      <c r="H167" s="398"/>
    </row>
    <row r="168" spans="1:8" s="23" customFormat="1" ht="15.75" thickBot="1">
      <c r="A168" s="507"/>
      <c r="B168" s="508"/>
      <c r="C168" s="339"/>
      <c r="D168" s="385"/>
      <c r="E168" s="339"/>
      <c r="F168" s="339"/>
      <c r="G168" s="339"/>
      <c r="H168" s="340"/>
    </row>
    <row r="169" spans="1:8" s="23" customFormat="1" ht="15">
      <c r="A169" s="707">
        <v>0</v>
      </c>
      <c r="B169" s="708"/>
      <c r="C169" s="708"/>
      <c r="D169" s="708"/>
      <c r="E169" s="708"/>
      <c r="F169" s="708"/>
      <c r="G169" s="708"/>
      <c r="H169" s="709"/>
    </row>
    <row r="170" spans="1:8" s="23" customFormat="1" ht="15">
      <c r="A170" s="296" t="str">
        <f>A5</f>
        <v>Part : A -Extension of HT line</v>
      </c>
      <c r="B170" s="297"/>
      <c r="C170" s="297"/>
      <c r="D170" s="690">
        <f>F44</f>
        <v>43357.25</v>
      </c>
      <c r="E170" s="690"/>
      <c r="F170" s="399"/>
      <c r="G170" s="399"/>
      <c r="H170" s="400"/>
    </row>
    <row r="171" spans="1:8" s="23" customFormat="1" ht="14.25">
      <c r="A171" s="401" t="str">
        <f>A62</f>
        <v>Part : B -Erection of DTC</v>
      </c>
      <c r="B171" s="399"/>
      <c r="C171" s="399"/>
      <c r="D171" s="690">
        <f>F100</f>
        <v>223482.875</v>
      </c>
      <c r="E171" s="690"/>
      <c r="F171" s="399"/>
      <c r="G171" s="399"/>
      <c r="H171" s="400"/>
    </row>
    <row r="172" spans="1:8" s="23" customFormat="1" ht="14.25">
      <c r="A172" s="401" t="str">
        <f>A113</f>
        <v>Part : C -LT Extension</v>
      </c>
      <c r="B172" s="399"/>
      <c r="C172" s="399"/>
      <c r="D172" s="499"/>
      <c r="E172" s="499">
        <f>F148</f>
        <v>200</v>
      </c>
      <c r="F172" s="399"/>
      <c r="G172" s="399"/>
      <c r="H172" s="400"/>
    </row>
    <row r="173" spans="1:8" s="23" customFormat="1" ht="15">
      <c r="A173" s="403"/>
      <c r="B173" s="404" t="s">
        <v>0</v>
      </c>
      <c r="C173" s="404"/>
      <c r="D173" s="691">
        <f>E172+D171+D170</f>
        <v>267040.125</v>
      </c>
      <c r="E173" s="692"/>
      <c r="F173" s="404" t="s">
        <v>90</v>
      </c>
      <c r="G173" s="405">
        <f>D173</f>
        <v>267040.125</v>
      </c>
      <c r="H173" s="406" t="s">
        <v>91</v>
      </c>
    </row>
    <row r="174" spans="1:8" s="23" customFormat="1" ht="15.75" thickBot="1">
      <c r="A174" s="693" t="s">
        <v>233</v>
      </c>
      <c r="B174" s="694"/>
      <c r="C174" s="694"/>
      <c r="D174" s="694"/>
      <c r="E174" s="694"/>
      <c r="F174" s="694"/>
      <c r="G174" s="694"/>
      <c r="H174" s="695"/>
    </row>
    <row r="175" spans="1:8" s="23" customFormat="1" ht="15">
      <c r="A175" s="407" t="s">
        <v>234</v>
      </c>
      <c r="B175" s="408"/>
      <c r="C175" s="349"/>
      <c r="D175" s="350"/>
      <c r="E175" s="409"/>
      <c r="F175" s="410"/>
      <c r="G175" s="349"/>
      <c r="H175" s="411"/>
    </row>
    <row r="176" spans="1:8" s="23" customFormat="1" ht="14.25">
      <c r="A176" s="696" t="s">
        <v>93</v>
      </c>
      <c r="B176" s="697"/>
      <c r="C176" s="412">
        <f>G173</f>
        <v>267040.125</v>
      </c>
      <c r="D176" s="338" t="s">
        <v>94</v>
      </c>
      <c r="E176" s="698" t="s">
        <v>164</v>
      </c>
      <c r="F176" s="698"/>
      <c r="G176" s="698" t="str">
        <f>C3</f>
        <v xml:space="preserve"> for Providing  Additional  </v>
      </c>
      <c r="H176" s="699"/>
    </row>
    <row r="177" spans="1:8" s="189" customFormat="1" ht="14.25">
      <c r="A177" s="685" t="str">
        <f>A180</f>
        <v xml:space="preserve">       ●Erection of 63KVA  DTC using 9 Mtrs RCC DP Structure as per the cost data sheet No… of SR for the year 2020-21.</v>
      </c>
      <c r="B177" s="686"/>
      <c r="C177" s="686"/>
      <c r="D177" s="686"/>
      <c r="E177" s="686"/>
      <c r="F177" s="686"/>
      <c r="G177" s="686"/>
      <c r="H177" s="687"/>
    </row>
    <row r="178" spans="1:8" s="23" customFormat="1" ht="14.25">
      <c r="A178" s="680" t="s">
        <v>95</v>
      </c>
      <c r="B178" s="681"/>
      <c r="C178" s="681"/>
      <c r="D178" s="681"/>
      <c r="E178" s="681"/>
      <c r="F178" s="681"/>
      <c r="G178" s="681"/>
      <c r="H178" s="682"/>
    </row>
    <row r="179" spans="1:8" s="23" customFormat="1" ht="14.25">
      <c r="A179" s="680" t="s">
        <v>235</v>
      </c>
      <c r="B179" s="681"/>
      <c r="C179" s="681"/>
      <c r="D179" s="681"/>
      <c r="E179" s="681"/>
      <c r="F179" s="681"/>
      <c r="G179" s="681"/>
      <c r="H179" s="682"/>
    </row>
    <row r="180" spans="1:8" s="23" customFormat="1" ht="14.25">
      <c r="A180" s="680" t="s">
        <v>236</v>
      </c>
      <c r="B180" s="688"/>
      <c r="C180" s="688"/>
      <c r="D180" s="688"/>
      <c r="E180" s="688"/>
      <c r="F180" s="688"/>
      <c r="G180" s="688"/>
      <c r="H180" s="689"/>
    </row>
    <row r="181" spans="1:8" s="23" customFormat="1" ht="14.25">
      <c r="A181" s="680" t="s">
        <v>170</v>
      </c>
      <c r="B181" s="688"/>
      <c r="C181" s="688"/>
      <c r="D181" s="688"/>
      <c r="E181" s="688"/>
      <c r="F181" s="688"/>
      <c r="G181" s="688"/>
      <c r="H181" s="689"/>
    </row>
    <row r="182" spans="1:8" s="23" customFormat="1" ht="14.25">
      <c r="A182" s="680" t="s">
        <v>96</v>
      </c>
      <c r="B182" s="681"/>
      <c r="C182" s="681"/>
      <c r="D182" s="681"/>
      <c r="E182" s="681"/>
      <c r="F182" s="681"/>
      <c r="G182" s="681"/>
      <c r="H182" s="682"/>
    </row>
    <row r="183" spans="1:8" s="23" customFormat="1" ht="14.25">
      <c r="A183" s="680" t="s">
        <v>152</v>
      </c>
      <c r="B183" s="681"/>
      <c r="C183" s="681"/>
      <c r="D183" s="681"/>
      <c r="E183" s="681"/>
      <c r="F183" s="681"/>
      <c r="G183" s="681"/>
      <c r="H183" s="682"/>
    </row>
    <row r="184" spans="1:8" s="23" customFormat="1" ht="14.25">
      <c r="A184" s="677" t="s">
        <v>259</v>
      </c>
      <c r="B184" s="678"/>
      <c r="C184" s="678"/>
      <c r="D184" s="678"/>
      <c r="E184" s="678"/>
      <c r="F184" s="678"/>
      <c r="G184" s="678"/>
      <c r="H184" s="679"/>
    </row>
    <row r="185" spans="1:8" s="23" customFormat="1" ht="14.25">
      <c r="A185" s="680" t="s">
        <v>260</v>
      </c>
      <c r="B185" s="681"/>
      <c r="C185" s="681"/>
      <c r="D185" s="681"/>
      <c r="E185" s="681"/>
      <c r="F185" s="681"/>
      <c r="G185" s="681"/>
      <c r="H185" s="682"/>
    </row>
    <row r="186" spans="1:8" s="23" customFormat="1" ht="14.25">
      <c r="A186" s="680" t="s">
        <v>97</v>
      </c>
      <c r="B186" s="681"/>
      <c r="C186" s="681"/>
      <c r="D186" s="681"/>
      <c r="E186" s="681"/>
      <c r="F186" s="681"/>
      <c r="G186" s="681"/>
      <c r="H186" s="682"/>
    </row>
    <row r="187" spans="1:8" s="23" customFormat="1" ht="15">
      <c r="A187" s="337" t="s">
        <v>100</v>
      </c>
      <c r="B187" s="338"/>
      <c r="C187" s="339"/>
      <c r="D187" s="506"/>
      <c r="E187" s="386"/>
      <c r="F187" s="413"/>
      <c r="G187" s="683"/>
      <c r="H187" s="684"/>
    </row>
    <row r="188" spans="1:8" s="23" customFormat="1" ht="14.25">
      <c r="A188" s="677" t="s">
        <v>98</v>
      </c>
      <c r="B188" s="678"/>
      <c r="C188" s="678"/>
      <c r="D188" s="678"/>
      <c r="E188" s="678"/>
      <c r="F188" s="678"/>
      <c r="G188" s="678"/>
      <c r="H188" s="679"/>
    </row>
    <row r="189" spans="1:8" s="23" customFormat="1" ht="14.25">
      <c r="A189" s="401"/>
      <c r="B189" s="399"/>
      <c r="C189" s="338"/>
      <c r="D189" s="500"/>
      <c r="E189" s="338"/>
      <c r="F189" s="338"/>
      <c r="G189" s="338"/>
      <c r="H189" s="414"/>
    </row>
    <row r="190" spans="1:8" s="23" customFormat="1" ht="14.25">
      <c r="A190" s="337"/>
      <c r="B190" s="338"/>
      <c r="C190" s="338"/>
      <c r="D190" s="500"/>
      <c r="E190" s="338"/>
      <c r="F190" s="338"/>
      <c r="G190" s="500"/>
      <c r="H190" s="414"/>
    </row>
    <row r="191" spans="1:8" s="23" customFormat="1" ht="14.25">
      <c r="A191" s="337"/>
      <c r="B191" s="338"/>
      <c r="C191" s="338"/>
      <c r="D191" s="500"/>
      <c r="E191" s="338"/>
      <c r="F191" s="338"/>
      <c r="G191" s="500"/>
      <c r="H191" s="414"/>
    </row>
    <row r="192" spans="1:8" s="23" customFormat="1" ht="14.25">
      <c r="A192" s="337"/>
      <c r="B192" s="338"/>
      <c r="C192" s="338"/>
      <c r="D192" s="500"/>
      <c r="E192" s="338"/>
      <c r="F192" s="338"/>
      <c r="G192" s="500"/>
      <c r="H192" s="414"/>
    </row>
    <row r="193" spans="1:8" s="23" customFormat="1" ht="14.25">
      <c r="A193" s="677"/>
      <c r="B193" s="678"/>
      <c r="C193" s="678"/>
      <c r="D193" s="678"/>
      <c r="E193" s="678"/>
      <c r="F193" s="678"/>
      <c r="G193" s="678"/>
      <c r="H193" s="679"/>
    </row>
    <row r="194" spans="1:8" s="23" customFormat="1" ht="14.25">
      <c r="A194" s="496"/>
      <c r="B194" s="497"/>
      <c r="C194" s="497"/>
      <c r="D194" s="497"/>
      <c r="E194" s="497"/>
      <c r="F194" s="497"/>
      <c r="G194" s="497"/>
      <c r="H194" s="498"/>
    </row>
    <row r="195" spans="1:8" s="23" customFormat="1" ht="15.75">
      <c r="A195" s="493"/>
      <c r="B195" s="494"/>
      <c r="C195" s="494"/>
      <c r="D195" s="494"/>
      <c r="E195" s="494"/>
      <c r="F195" s="494"/>
      <c r="G195" s="494"/>
      <c r="H195" s="495"/>
    </row>
    <row r="196" spans="1:8" s="23" customFormat="1" ht="15.75">
      <c r="A196" s="493"/>
      <c r="B196" s="494"/>
      <c r="C196" s="494"/>
      <c r="D196" s="494"/>
      <c r="E196" s="494"/>
      <c r="F196" s="494"/>
      <c r="G196" s="494"/>
      <c r="H196" s="495"/>
    </row>
    <row r="197" spans="1:8" s="23" customFormat="1" ht="15.75">
      <c r="A197" s="493"/>
      <c r="B197" s="494"/>
      <c r="C197" s="494"/>
      <c r="D197" s="494"/>
      <c r="E197" s="494"/>
      <c r="F197" s="494"/>
      <c r="G197" s="494"/>
      <c r="H197" s="495"/>
    </row>
    <row r="198" spans="1:8" s="23" customFormat="1" ht="15.75">
      <c r="A198" s="493"/>
      <c r="B198" s="494"/>
      <c r="C198" s="494"/>
      <c r="D198" s="494"/>
      <c r="E198" s="494"/>
      <c r="F198" s="494"/>
      <c r="G198" s="494"/>
      <c r="H198" s="495"/>
    </row>
    <row r="199" spans="1:8" s="23" customFormat="1" ht="15.75">
      <c r="A199" s="493"/>
      <c r="B199" s="494"/>
      <c r="C199" s="494"/>
      <c r="D199" s="494"/>
      <c r="E199" s="494"/>
      <c r="F199" s="494"/>
      <c r="G199" s="494"/>
      <c r="H199" s="495"/>
    </row>
    <row r="200" spans="1:8" s="23" customFormat="1" ht="15.75">
      <c r="A200" s="106"/>
      <c r="B200" s="107"/>
      <c r="C200" s="46"/>
      <c r="D200" s="491"/>
      <c r="E200" s="46"/>
      <c r="F200" s="46"/>
      <c r="G200" s="46"/>
      <c r="H200" s="79"/>
    </row>
    <row r="201" spans="1:8" s="23" customFormat="1" ht="15.75">
      <c r="A201" s="45"/>
      <c r="B201" s="46"/>
      <c r="C201" s="46"/>
      <c r="D201" s="491"/>
      <c r="E201" s="46"/>
      <c r="F201" s="46"/>
      <c r="G201" s="491"/>
      <c r="H201" s="79"/>
    </row>
    <row r="202" spans="1:8" s="23" customFormat="1" ht="15.75">
      <c r="A202" s="45"/>
      <c r="B202" s="46"/>
      <c r="C202" s="46"/>
      <c r="D202" s="491"/>
      <c r="E202" s="46"/>
      <c r="F202" s="46"/>
      <c r="G202" s="491"/>
      <c r="H202" s="79"/>
    </row>
    <row r="203" spans="1:8" s="23" customFormat="1" ht="15.75">
      <c r="A203" s="45"/>
      <c r="B203" s="46"/>
      <c r="C203" s="46"/>
      <c r="D203" s="491"/>
      <c r="E203" s="46"/>
      <c r="F203" s="46"/>
      <c r="G203" s="491"/>
      <c r="H203" s="79"/>
    </row>
    <row r="204" spans="1:8" s="23" customFormat="1" ht="15.75">
      <c r="A204" s="45"/>
      <c r="B204" s="46"/>
      <c r="C204" s="46"/>
      <c r="D204" s="491"/>
      <c r="E204" s="46"/>
      <c r="F204" s="46"/>
      <c r="G204" s="491"/>
      <c r="H204" s="79"/>
    </row>
    <row r="205" spans="1:8" s="23" customFormat="1" ht="16.5" thickBot="1">
      <c r="A205" s="183"/>
      <c r="B205" s="184"/>
      <c r="C205" s="184"/>
      <c r="D205" s="170"/>
      <c r="E205" s="184"/>
      <c r="F205" s="184"/>
      <c r="G205" s="170"/>
      <c r="H205" s="185"/>
    </row>
    <row r="206" spans="1:8" s="23" customFormat="1" ht="15.75">
      <c r="A206" s="45"/>
      <c r="B206" s="46"/>
      <c r="C206" s="46"/>
      <c r="D206" s="491"/>
      <c r="E206" s="46"/>
      <c r="F206" s="46"/>
      <c r="G206" s="491"/>
      <c r="H206" s="79"/>
    </row>
    <row r="207" spans="1:8" s="23" customFormat="1" ht="15.75">
      <c r="A207" s="45"/>
      <c r="B207" s="46"/>
      <c r="C207" s="46"/>
      <c r="D207" s="491"/>
      <c r="E207" s="46"/>
      <c r="F207" s="46"/>
      <c r="G207" s="491"/>
      <c r="H207" s="79"/>
    </row>
    <row r="208" spans="1:8" s="23" customFormat="1" ht="15.75">
      <c r="A208" s="45"/>
      <c r="B208" s="46"/>
      <c r="C208" s="46"/>
      <c r="D208" s="491"/>
      <c r="E208" s="46"/>
      <c r="F208" s="46"/>
      <c r="G208" s="491"/>
      <c r="H208" s="79"/>
    </row>
    <row r="209" spans="1:8" s="23" customFormat="1" ht="15.75">
      <c r="A209" s="45"/>
      <c r="B209" s="46"/>
      <c r="C209" s="46"/>
      <c r="D209" s="491"/>
      <c r="E209" s="46"/>
      <c r="F209" s="46"/>
      <c r="G209" s="491"/>
      <c r="H209" s="79"/>
    </row>
    <row r="210" spans="1:8" s="23" customFormat="1" ht="15.75">
      <c r="A210" s="45"/>
      <c r="B210" s="46"/>
      <c r="C210" s="46"/>
      <c r="D210" s="491"/>
      <c r="E210" s="46"/>
      <c r="F210" s="46"/>
      <c r="G210" s="491"/>
      <c r="H210" s="79"/>
    </row>
    <row r="211" spans="1:8" s="23" customFormat="1" ht="15.75">
      <c r="A211" s="45"/>
      <c r="B211" s="46"/>
      <c r="C211" s="46"/>
      <c r="D211" s="491"/>
      <c r="E211" s="46"/>
      <c r="F211" s="46"/>
      <c r="G211" s="491"/>
      <c r="H211" s="79"/>
    </row>
    <row r="212" spans="1:8">
      <c r="D212" s="111"/>
    </row>
    <row r="213" spans="1:8">
      <c r="D213" s="111"/>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29">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46:H46"/>
    <mergeCell ref="F47:H47"/>
    <mergeCell ref="F48:H48"/>
    <mergeCell ref="A58:H58"/>
    <mergeCell ref="B38:E38"/>
    <mergeCell ref="B39:E39"/>
    <mergeCell ref="B40:E40"/>
    <mergeCell ref="B41:E41"/>
    <mergeCell ref="B42:E42"/>
    <mergeCell ref="B43:E43"/>
    <mergeCell ref="A59:H59"/>
    <mergeCell ref="A60:B60"/>
    <mergeCell ref="C60:H60"/>
    <mergeCell ref="A61:H61"/>
    <mergeCell ref="A63:A64"/>
    <mergeCell ref="B63:B64"/>
    <mergeCell ref="C63:C64"/>
    <mergeCell ref="D63:D64"/>
    <mergeCell ref="E63:E64"/>
    <mergeCell ref="F63:F64"/>
    <mergeCell ref="B93:E93"/>
    <mergeCell ref="B94:E94"/>
    <mergeCell ref="B95:E95"/>
    <mergeCell ref="B96:E96"/>
    <mergeCell ref="B97:E97"/>
    <mergeCell ref="B98:E98"/>
    <mergeCell ref="G63:H63"/>
    <mergeCell ref="G79:G83"/>
    <mergeCell ref="H79:H83"/>
    <mergeCell ref="B90:E90"/>
    <mergeCell ref="B91:E91"/>
    <mergeCell ref="B92:E92"/>
    <mergeCell ref="A110:H110"/>
    <mergeCell ref="A111:B111"/>
    <mergeCell ref="C111:H111"/>
    <mergeCell ref="A112:H112"/>
    <mergeCell ref="G113:H113"/>
    <mergeCell ref="D114:E114"/>
    <mergeCell ref="B99:E99"/>
    <mergeCell ref="A100:E100"/>
    <mergeCell ref="G100:H100"/>
    <mergeCell ref="A102:H102"/>
    <mergeCell ref="A103:B103"/>
    <mergeCell ref="A109:H109"/>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D171:E171"/>
    <mergeCell ref="D173:E173"/>
    <mergeCell ref="A174:H174"/>
    <mergeCell ref="A176:B176"/>
    <mergeCell ref="E176:F176"/>
    <mergeCell ref="G176:H176"/>
    <mergeCell ref="G148:H148"/>
    <mergeCell ref="A150:H150"/>
    <mergeCell ref="F151:H151"/>
    <mergeCell ref="F152:H152"/>
    <mergeCell ref="A169:H169"/>
    <mergeCell ref="D170:E170"/>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s>
  <pageMargins left="0.70866141732283472" right="0.70866141732283472" top="0.74803149606299213" bottom="0.74803149606299213" header="0.31496062992125984" footer="0.31496062992125984"/>
  <pageSetup paperSize="9" scale="75" orientation="portrait" verticalDpi="0" r:id="rId1"/>
  <drawing r:id="rId2"/>
</worksheet>
</file>

<file path=xl/worksheets/sheet19.xml><?xml version="1.0" encoding="utf-8"?>
<worksheet xmlns="http://schemas.openxmlformats.org/spreadsheetml/2006/main" xmlns:r="http://schemas.openxmlformats.org/officeDocument/2006/relationships">
  <dimension ref="A1:GI320"/>
  <sheetViews>
    <sheetView workbookViewId="0">
      <selection activeCell="A3" sqref="A3:H4"/>
    </sheetView>
  </sheetViews>
  <sheetFormatPr defaultColWidth="9.140625" defaultRowHeight="12.75"/>
  <cols>
    <col min="1" max="1" width="6.7109375" style="22" customWidth="1"/>
    <col min="2" max="2" width="42.28515625" style="22" bestFit="1" customWidth="1"/>
    <col min="3" max="3" width="9.7109375" style="22" customWidth="1"/>
    <col min="4" max="4" width="7.85546875" style="23" bestFit="1" customWidth="1"/>
    <col min="5" max="5" width="11.28515625" style="22" hidden="1" customWidth="1"/>
    <col min="6" max="6" width="12" style="22" customWidth="1"/>
    <col min="7" max="7" width="13.85546875" style="22" customWidth="1"/>
    <col min="8" max="8" width="15.85546875" style="22" customWidth="1"/>
    <col min="9" max="9" width="9.5703125" style="22" bestFit="1" customWidth="1"/>
    <col min="10"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267</v>
      </c>
      <c r="D3" s="557"/>
      <c r="E3" s="557"/>
      <c r="F3" s="557"/>
      <c r="G3" s="557"/>
      <c r="H3" s="558"/>
    </row>
    <row r="4" spans="1:191" s="23" customFormat="1" ht="34.5" customHeight="1">
      <c r="A4" s="559" t="s">
        <v>268</v>
      </c>
      <c r="B4" s="560"/>
      <c r="C4" s="560"/>
      <c r="D4" s="560"/>
      <c r="E4" s="560"/>
      <c r="F4" s="560"/>
      <c r="G4" s="560"/>
      <c r="H4" s="561"/>
    </row>
    <row r="5" spans="1:191" s="23" customFormat="1" ht="15" customHeight="1">
      <c r="A5" s="24" t="s">
        <v>24</v>
      </c>
      <c r="B5" s="25"/>
      <c r="C5" s="517"/>
      <c r="D5" s="517"/>
      <c r="E5" s="517"/>
      <c r="F5" s="517"/>
      <c r="G5" s="581"/>
      <c r="H5" s="582"/>
    </row>
    <row r="6" spans="1:191" s="26" customFormat="1" ht="11.25" customHeight="1">
      <c r="A6" s="118">
        <f>C6*F6*H6</f>
        <v>3.6750000000000003</v>
      </c>
      <c r="B6" s="515" t="s">
        <v>25</v>
      </c>
      <c r="C6" s="156">
        <v>3.5000000000000003E-2</v>
      </c>
      <c r="D6" s="583" t="s">
        <v>26</v>
      </c>
      <c r="E6" s="583"/>
      <c r="F6" s="156">
        <v>35</v>
      </c>
      <c r="G6" s="515" t="s">
        <v>27</v>
      </c>
      <c r="H6" s="157">
        <v>3</v>
      </c>
      <c r="I6" s="121"/>
      <c r="J6" s="516"/>
      <c r="K6" s="120"/>
      <c r="L6" s="516"/>
      <c r="M6" s="120"/>
      <c r="N6" s="516"/>
      <c r="O6" s="120"/>
      <c r="P6" s="121"/>
      <c r="Q6" s="516"/>
      <c r="R6" s="120"/>
      <c r="S6" s="585"/>
      <c r="T6" s="585"/>
      <c r="U6" s="120"/>
      <c r="V6" s="516"/>
      <c r="W6" s="120"/>
      <c r="X6" s="121"/>
      <c r="Y6" s="516"/>
      <c r="Z6" s="120"/>
      <c r="AA6" s="585"/>
      <c r="AB6" s="585"/>
      <c r="AC6" s="120"/>
      <c r="AD6" s="516"/>
      <c r="AE6" s="120"/>
      <c r="AF6" s="121"/>
      <c r="AG6" s="516"/>
      <c r="AH6" s="120"/>
      <c r="AI6" s="585"/>
      <c r="AJ6" s="585"/>
      <c r="AK6" s="120"/>
      <c r="AL6" s="516"/>
      <c r="AM6" s="120"/>
      <c r="AN6" s="121"/>
      <c r="AO6" s="516"/>
      <c r="AP6" s="120"/>
      <c r="AQ6" s="585"/>
      <c r="AR6" s="585"/>
      <c r="AS6" s="120"/>
      <c r="AT6" s="516"/>
      <c r="AU6" s="120"/>
      <c r="AV6" s="121"/>
      <c r="AW6" s="516"/>
      <c r="AX6" s="120"/>
      <c r="AY6" s="585"/>
      <c r="AZ6" s="585"/>
      <c r="BA6" s="120"/>
      <c r="BB6" s="516"/>
      <c r="BC6" s="120"/>
      <c r="BD6" s="121"/>
      <c r="BE6" s="516"/>
      <c r="BF6" s="120"/>
      <c r="BG6" s="585"/>
      <c r="BH6" s="585"/>
      <c r="BI6" s="120"/>
      <c r="BJ6" s="516"/>
      <c r="BK6" s="120"/>
      <c r="BL6" s="121"/>
      <c r="BM6" s="516"/>
      <c r="BN6" s="120"/>
      <c r="BO6" s="585"/>
      <c r="BP6" s="585"/>
      <c r="BQ6" s="120"/>
      <c r="BR6" s="516"/>
      <c r="BS6" s="120"/>
      <c r="BT6" s="121"/>
      <c r="BU6" s="516"/>
      <c r="BV6" s="120"/>
      <c r="BW6" s="585"/>
      <c r="BX6" s="585"/>
      <c r="BY6" s="120"/>
      <c r="BZ6" s="516"/>
      <c r="CA6" s="120"/>
      <c r="CB6" s="121"/>
      <c r="CC6" s="516"/>
      <c r="CD6" s="120"/>
      <c r="CE6" s="585"/>
      <c r="CF6" s="585"/>
      <c r="CG6" s="120"/>
      <c r="CH6" s="516"/>
      <c r="CI6" s="120"/>
      <c r="CJ6" s="121"/>
      <c r="CK6" s="516"/>
      <c r="CL6" s="120"/>
      <c r="CM6" s="585"/>
      <c r="CN6" s="585"/>
      <c r="CO6" s="120"/>
      <c r="CP6" s="516"/>
      <c r="CQ6" s="120"/>
      <c r="CR6" s="121"/>
      <c r="CS6" s="516"/>
      <c r="CT6" s="120"/>
      <c r="CU6" s="585"/>
      <c r="CV6" s="585"/>
      <c r="CW6" s="120"/>
      <c r="CX6" s="516"/>
      <c r="CY6" s="120"/>
      <c r="CZ6" s="121"/>
      <c r="DA6" s="516"/>
      <c r="DB6" s="120"/>
      <c r="DC6" s="585"/>
      <c r="DD6" s="585"/>
      <c r="DE6" s="120"/>
      <c r="DF6" s="516"/>
      <c r="DG6" s="120"/>
      <c r="DH6" s="121"/>
      <c r="DI6" s="516"/>
      <c r="DJ6" s="120"/>
      <c r="DK6" s="585"/>
      <c r="DL6" s="585"/>
      <c r="DM6" s="120"/>
      <c r="DN6" s="516"/>
      <c r="DO6" s="120"/>
      <c r="DP6" s="121"/>
      <c r="DQ6" s="516"/>
      <c r="DR6" s="120"/>
      <c r="DS6" s="585"/>
      <c r="DT6" s="585"/>
      <c r="DU6" s="120"/>
      <c r="DV6" s="516"/>
      <c r="DW6" s="120"/>
      <c r="DX6" s="121"/>
      <c r="DY6" s="516"/>
      <c r="DZ6" s="120"/>
      <c r="EA6" s="585"/>
      <c r="EB6" s="585"/>
      <c r="EC6" s="120"/>
      <c r="ED6" s="516"/>
      <c r="EE6" s="120"/>
      <c r="EF6" s="121"/>
      <c r="EG6" s="516"/>
      <c r="EH6" s="120"/>
      <c r="EI6" s="585"/>
      <c r="EJ6" s="585"/>
      <c r="EK6" s="120"/>
      <c r="EL6" s="516"/>
      <c r="EM6" s="120"/>
      <c r="EN6" s="121"/>
      <c r="EO6" s="516"/>
      <c r="EP6" s="120"/>
      <c r="EQ6" s="585"/>
      <c r="ER6" s="585"/>
      <c r="ES6" s="120"/>
      <c r="ET6" s="516"/>
      <c r="EU6" s="120"/>
      <c r="EV6" s="121"/>
      <c r="EW6" s="516"/>
      <c r="EX6" s="120"/>
      <c r="EY6" s="585"/>
      <c r="EZ6" s="585"/>
      <c r="FA6" s="120"/>
      <c r="FB6" s="516"/>
      <c r="FC6" s="120"/>
      <c r="FD6" s="121"/>
      <c r="FE6" s="516"/>
      <c r="FF6" s="120"/>
      <c r="FG6" s="585"/>
      <c r="FH6" s="585"/>
      <c r="FI6" s="120"/>
      <c r="FJ6" s="516"/>
      <c r="FK6" s="120"/>
      <c r="FL6" s="121"/>
      <c r="FM6" s="516"/>
      <c r="FN6" s="120"/>
      <c r="FO6" s="585"/>
      <c r="FP6" s="585"/>
      <c r="FQ6" s="120"/>
      <c r="FR6" s="516"/>
      <c r="FS6" s="120"/>
      <c r="FT6" s="121"/>
      <c r="FU6" s="516"/>
      <c r="FV6" s="120"/>
      <c r="FW6" s="585"/>
      <c r="FX6" s="585"/>
      <c r="FY6" s="120"/>
      <c r="FZ6" s="516"/>
      <c r="GA6" s="120"/>
      <c r="GB6" s="121"/>
      <c r="GC6" s="516"/>
      <c r="GD6" s="120"/>
      <c r="GE6" s="585"/>
      <c r="GF6" s="585"/>
      <c r="GG6" s="120"/>
      <c r="GH6" s="516"/>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513" t="s">
        <v>32</v>
      </c>
      <c r="H8" s="514" t="s">
        <v>33</v>
      </c>
    </row>
    <row r="9" spans="1:191" s="23" customFormat="1" ht="31.5">
      <c r="A9" s="159">
        <v>1</v>
      </c>
      <c r="B9" s="27" t="s">
        <v>35</v>
      </c>
      <c r="C9" s="117" t="s">
        <v>36</v>
      </c>
      <c r="D9" s="117">
        <v>1</v>
      </c>
      <c r="E9" s="28">
        <v>49806</v>
      </c>
      <c r="F9" s="122">
        <f>E9*D9</f>
        <v>49806</v>
      </c>
      <c r="G9" s="123">
        <v>7244</v>
      </c>
      <c r="H9" s="160">
        <f t="shared" ref="H9:H27" si="0">G9*D9</f>
        <v>7244</v>
      </c>
    </row>
    <row r="10" spans="1:191" s="23" customFormat="1" ht="15.75">
      <c r="A10" s="159">
        <v>2</v>
      </c>
      <c r="B10" s="27" t="s">
        <v>163</v>
      </c>
      <c r="C10" s="117" t="s">
        <v>36</v>
      </c>
      <c r="D10" s="117">
        <v>0</v>
      </c>
      <c r="E10" s="28"/>
      <c r="F10" s="122"/>
      <c r="G10" s="123"/>
      <c r="H10" s="160"/>
    </row>
    <row r="11" spans="1:191" s="23" customFormat="1" ht="15.75">
      <c r="A11" s="159">
        <v>3</v>
      </c>
      <c r="B11" s="30" t="s">
        <v>37</v>
      </c>
      <c r="C11" s="31" t="s">
        <v>38</v>
      </c>
      <c r="D11" s="117">
        <v>7</v>
      </c>
      <c r="E11" s="124">
        <v>6258</v>
      </c>
      <c r="F11" s="122">
        <f t="shared" ref="F11:F31" si="1">E11*D11</f>
        <v>43806</v>
      </c>
      <c r="G11" s="124">
        <v>1166</v>
      </c>
      <c r="H11" s="160">
        <f t="shared" si="0"/>
        <v>8162</v>
      </c>
    </row>
    <row r="12" spans="1:191" s="23" customFormat="1" ht="15.75">
      <c r="A12" s="159">
        <v>4</v>
      </c>
      <c r="B12" s="30" t="s">
        <v>39</v>
      </c>
      <c r="C12" s="31" t="s">
        <v>38</v>
      </c>
      <c r="D12" s="117">
        <v>28</v>
      </c>
      <c r="E12" s="124">
        <v>3689</v>
      </c>
      <c r="F12" s="122">
        <f t="shared" si="1"/>
        <v>103292</v>
      </c>
      <c r="G12" s="124">
        <v>1166</v>
      </c>
      <c r="H12" s="160">
        <f t="shared" si="0"/>
        <v>32648</v>
      </c>
    </row>
    <row r="13" spans="1:191" s="23" customFormat="1" ht="15.75">
      <c r="A13" s="159">
        <v>5</v>
      </c>
      <c r="B13" s="30" t="s">
        <v>41</v>
      </c>
      <c r="C13" s="117" t="s">
        <v>36</v>
      </c>
      <c r="D13" s="117">
        <v>2</v>
      </c>
      <c r="E13" s="32">
        <v>858</v>
      </c>
      <c r="F13" s="122">
        <f t="shared" si="1"/>
        <v>1716</v>
      </c>
      <c r="G13" s="124">
        <v>231</v>
      </c>
      <c r="H13" s="160">
        <f t="shared" si="0"/>
        <v>462</v>
      </c>
    </row>
    <row r="14" spans="1:191" s="23" customFormat="1" ht="33.75" customHeight="1">
      <c r="A14" s="159">
        <v>6</v>
      </c>
      <c r="B14" s="134" t="s">
        <v>144</v>
      </c>
      <c r="C14" s="117" t="s">
        <v>36</v>
      </c>
      <c r="D14" s="117">
        <v>39</v>
      </c>
      <c r="E14" s="32">
        <v>444</v>
      </c>
      <c r="F14" s="28">
        <f t="shared" si="1"/>
        <v>17316</v>
      </c>
      <c r="G14" s="124">
        <v>106</v>
      </c>
      <c r="H14" s="161">
        <f t="shared" si="0"/>
        <v>4134</v>
      </c>
    </row>
    <row r="15" spans="1:191" s="23" customFormat="1" ht="15.75">
      <c r="A15" s="159">
        <v>7</v>
      </c>
      <c r="B15" s="30" t="s">
        <v>42</v>
      </c>
      <c r="C15" s="117" t="s">
        <v>36</v>
      </c>
      <c r="D15" s="117">
        <v>0</v>
      </c>
      <c r="E15" s="32">
        <v>258</v>
      </c>
      <c r="F15" s="28">
        <f t="shared" si="1"/>
        <v>0</v>
      </c>
      <c r="G15" s="124">
        <v>106</v>
      </c>
      <c r="H15" s="161">
        <f>G15*D15</f>
        <v>0</v>
      </c>
    </row>
    <row r="16" spans="1:191" s="23" customFormat="1" ht="15.75">
      <c r="A16" s="159">
        <v>8</v>
      </c>
      <c r="B16" s="30" t="s">
        <v>43</v>
      </c>
      <c r="C16" s="117" t="s">
        <v>36</v>
      </c>
      <c r="D16" s="117">
        <v>0</v>
      </c>
      <c r="E16" s="32">
        <v>272</v>
      </c>
      <c r="F16" s="28">
        <f t="shared" si="1"/>
        <v>0</v>
      </c>
      <c r="G16" s="135">
        <v>106</v>
      </c>
      <c r="H16" s="161">
        <f>G16*D16</f>
        <v>0</v>
      </c>
    </row>
    <row r="17" spans="1:8" s="23" customFormat="1" ht="15.75">
      <c r="A17" s="159">
        <v>9</v>
      </c>
      <c r="B17" s="30" t="s">
        <v>135</v>
      </c>
      <c r="C17" s="31" t="s">
        <v>38</v>
      </c>
      <c r="D17" s="117">
        <v>21</v>
      </c>
      <c r="E17" s="124">
        <v>164</v>
      </c>
      <c r="F17" s="122">
        <f t="shared" si="1"/>
        <v>3444</v>
      </c>
      <c r="G17" s="135">
        <v>0</v>
      </c>
      <c r="H17" s="160">
        <f t="shared" si="0"/>
        <v>0</v>
      </c>
    </row>
    <row r="18" spans="1:8" s="23" customFormat="1" ht="15.75">
      <c r="A18" s="159">
        <v>10</v>
      </c>
      <c r="B18" s="30" t="s">
        <v>136</v>
      </c>
      <c r="C18" s="31" t="s">
        <v>38</v>
      </c>
      <c r="D18" s="117">
        <v>30</v>
      </c>
      <c r="E18" s="124">
        <v>180</v>
      </c>
      <c r="F18" s="122">
        <f t="shared" si="1"/>
        <v>5400</v>
      </c>
      <c r="G18" s="135">
        <v>0</v>
      </c>
      <c r="H18" s="160">
        <f t="shared" si="0"/>
        <v>0</v>
      </c>
    </row>
    <row r="19" spans="1:8" s="23" customFormat="1" ht="15.75">
      <c r="A19" s="159">
        <v>11</v>
      </c>
      <c r="B19" s="30" t="s">
        <v>44</v>
      </c>
      <c r="C19" s="117" t="s">
        <v>38</v>
      </c>
      <c r="D19" s="117">
        <v>12</v>
      </c>
      <c r="E19" s="124">
        <v>16</v>
      </c>
      <c r="F19" s="122">
        <f t="shared" si="1"/>
        <v>192</v>
      </c>
      <c r="G19" s="124">
        <v>0</v>
      </c>
      <c r="H19" s="160">
        <f>G19*D19</f>
        <v>0</v>
      </c>
    </row>
    <row r="20" spans="1:8" s="23" customFormat="1" ht="15.75">
      <c r="A20" s="159">
        <v>12</v>
      </c>
      <c r="B20" s="30" t="s">
        <v>45</v>
      </c>
      <c r="C20" s="117" t="s">
        <v>38</v>
      </c>
      <c r="D20" s="117">
        <v>14</v>
      </c>
      <c r="E20" s="124">
        <v>48</v>
      </c>
      <c r="F20" s="122">
        <f t="shared" si="1"/>
        <v>672</v>
      </c>
      <c r="G20" s="124">
        <v>0</v>
      </c>
      <c r="H20" s="160">
        <f>G20*D20</f>
        <v>0</v>
      </c>
    </row>
    <row r="21" spans="1:8" s="23" customFormat="1" ht="15.75">
      <c r="A21" s="159">
        <v>13</v>
      </c>
      <c r="B21" s="30" t="s">
        <v>46</v>
      </c>
      <c r="C21" s="31" t="s">
        <v>47</v>
      </c>
      <c r="D21" s="203">
        <v>1.1719999999999999</v>
      </c>
      <c r="E21" s="124">
        <v>36497</v>
      </c>
      <c r="F21" s="122">
        <f t="shared" si="1"/>
        <v>42774.483999999997</v>
      </c>
      <c r="G21" s="124">
        <v>2869</v>
      </c>
      <c r="H21" s="160">
        <f t="shared" si="0"/>
        <v>3362.4679999999998</v>
      </c>
    </row>
    <row r="22" spans="1:8" s="23" customFormat="1" ht="15.75">
      <c r="A22" s="159">
        <v>14</v>
      </c>
      <c r="B22" s="30" t="s">
        <v>48</v>
      </c>
      <c r="C22" s="31"/>
      <c r="D22" s="117"/>
      <c r="E22" s="124"/>
      <c r="F22" s="122">
        <f>F21*3%</f>
        <v>1283.2345199999997</v>
      </c>
      <c r="G22" s="124"/>
      <c r="H22" s="160">
        <f t="shared" si="0"/>
        <v>0</v>
      </c>
    </row>
    <row r="23" spans="1:8" s="23" customFormat="1" ht="15.75">
      <c r="A23" s="159">
        <v>15</v>
      </c>
      <c r="B23" s="30" t="s">
        <v>49</v>
      </c>
      <c r="C23" s="117" t="s">
        <v>36</v>
      </c>
      <c r="D23" s="117">
        <v>7</v>
      </c>
      <c r="E23" s="32">
        <v>830</v>
      </c>
      <c r="F23" s="122">
        <f t="shared" si="1"/>
        <v>5810</v>
      </c>
      <c r="G23" s="124">
        <v>390</v>
      </c>
      <c r="H23" s="160">
        <f t="shared" si="0"/>
        <v>2730</v>
      </c>
    </row>
    <row r="24" spans="1:8" s="23" customFormat="1" ht="15.75">
      <c r="A24" s="159">
        <v>16</v>
      </c>
      <c r="B24" s="30" t="s">
        <v>50</v>
      </c>
      <c r="C24" s="31" t="s">
        <v>38</v>
      </c>
      <c r="D24" s="204">
        <v>10</v>
      </c>
      <c r="E24" s="124">
        <v>165</v>
      </c>
      <c r="F24" s="122">
        <f t="shared" si="1"/>
        <v>1650</v>
      </c>
      <c r="G24" s="124">
        <v>61</v>
      </c>
      <c r="H24" s="160">
        <f t="shared" si="0"/>
        <v>610</v>
      </c>
    </row>
    <row r="25" spans="1:8" s="23" customFormat="1" ht="15.75">
      <c r="A25" s="159">
        <v>17</v>
      </c>
      <c r="B25" s="30" t="s">
        <v>51</v>
      </c>
      <c r="C25" s="117" t="s">
        <v>52</v>
      </c>
      <c r="D25" s="117">
        <v>0</v>
      </c>
      <c r="E25" s="124">
        <v>80</v>
      </c>
      <c r="F25" s="122">
        <f t="shared" si="1"/>
        <v>0</v>
      </c>
      <c r="G25" s="124">
        <v>663</v>
      </c>
      <c r="H25" s="160">
        <f t="shared" si="0"/>
        <v>0</v>
      </c>
    </row>
    <row r="26" spans="1:8" s="23" customFormat="1" ht="15.75">
      <c r="A26" s="159">
        <v>18</v>
      </c>
      <c r="B26" s="30" t="s">
        <v>53</v>
      </c>
      <c r="C26" s="31" t="s">
        <v>54</v>
      </c>
      <c r="D26" s="117">
        <v>1</v>
      </c>
      <c r="E26" s="124">
        <v>4868</v>
      </c>
      <c r="F26" s="122">
        <f t="shared" si="1"/>
        <v>4868</v>
      </c>
      <c r="G26" s="124">
        <v>465</v>
      </c>
      <c r="H26" s="160">
        <f t="shared" si="0"/>
        <v>465</v>
      </c>
    </row>
    <row r="27" spans="1:8" s="23" customFormat="1" ht="15.75">
      <c r="A27" s="159">
        <v>19</v>
      </c>
      <c r="B27" s="30" t="s">
        <v>55</v>
      </c>
      <c r="C27" s="31" t="s">
        <v>47</v>
      </c>
      <c r="D27" s="117">
        <v>0.315</v>
      </c>
      <c r="E27" s="124">
        <v>0</v>
      </c>
      <c r="F27" s="122">
        <f t="shared" si="1"/>
        <v>0</v>
      </c>
      <c r="G27" s="124">
        <v>3375</v>
      </c>
      <c r="H27" s="160">
        <f t="shared" si="0"/>
        <v>1063.125</v>
      </c>
    </row>
    <row r="28" spans="1:8" s="23" customFormat="1" ht="15.75">
      <c r="A28" s="159">
        <v>20</v>
      </c>
      <c r="B28" s="33" t="s">
        <v>56</v>
      </c>
      <c r="C28" s="34" t="s">
        <v>47</v>
      </c>
      <c r="D28" s="92">
        <v>0</v>
      </c>
      <c r="E28" s="124">
        <v>0</v>
      </c>
      <c r="F28" s="122">
        <f t="shared" si="1"/>
        <v>0</v>
      </c>
      <c r="G28" s="124">
        <v>187</v>
      </c>
      <c r="H28" s="160">
        <f>G28*D28</f>
        <v>0</v>
      </c>
    </row>
    <row r="29" spans="1:8" s="23" customFormat="1" ht="15.75">
      <c r="A29" s="159">
        <v>21</v>
      </c>
      <c r="B29" s="35" t="s">
        <v>146</v>
      </c>
      <c r="C29" s="31" t="s">
        <v>36</v>
      </c>
      <c r="D29" s="204">
        <v>10</v>
      </c>
      <c r="E29" s="124">
        <v>0</v>
      </c>
      <c r="F29" s="122">
        <f t="shared" si="1"/>
        <v>0</v>
      </c>
      <c r="G29" s="124">
        <v>92</v>
      </c>
      <c r="H29" s="160">
        <f>D29*G29*1.9</f>
        <v>1748</v>
      </c>
    </row>
    <row r="30" spans="1:8" s="23" customFormat="1" ht="15.75">
      <c r="A30" s="159">
        <v>22</v>
      </c>
      <c r="B30" s="30" t="s">
        <v>141</v>
      </c>
      <c r="C30" s="34" t="s">
        <v>47</v>
      </c>
      <c r="D30" s="92">
        <v>0</v>
      </c>
      <c r="E30" s="124">
        <v>0</v>
      </c>
      <c r="F30" s="122">
        <f t="shared" si="1"/>
        <v>0</v>
      </c>
      <c r="G30" s="124">
        <v>1166</v>
      </c>
      <c r="H30" s="160">
        <f>G30*D30</f>
        <v>0</v>
      </c>
    </row>
    <row r="31" spans="1:8" s="23" customFormat="1" ht="15.75">
      <c r="A31" s="159">
        <v>23</v>
      </c>
      <c r="B31" s="30" t="s">
        <v>58</v>
      </c>
      <c r="C31" s="31" t="s">
        <v>47</v>
      </c>
      <c r="D31" s="117">
        <v>1.1200000000000001</v>
      </c>
      <c r="E31" s="124">
        <v>0</v>
      </c>
      <c r="F31" s="122">
        <f t="shared" si="1"/>
        <v>0</v>
      </c>
      <c r="G31" s="124">
        <v>1894</v>
      </c>
      <c r="H31" s="160">
        <f>D31*G31*1.9</f>
        <v>4030.4320000000002</v>
      </c>
    </row>
    <row r="32" spans="1:8" s="23" customFormat="1" ht="15.75">
      <c r="A32" s="159">
        <v>24</v>
      </c>
      <c r="B32" s="30" t="s">
        <v>59</v>
      </c>
      <c r="C32" s="30"/>
      <c r="D32" s="31"/>
      <c r="E32" s="32"/>
      <c r="F32" s="29">
        <v>1</v>
      </c>
      <c r="G32" s="32"/>
      <c r="H32" s="161">
        <f>H33-SUM(H9:H31)</f>
        <v>40.975000000005821</v>
      </c>
    </row>
    <row r="33" spans="1:8" s="41" customFormat="1" ht="15.75">
      <c r="A33" s="162"/>
      <c r="B33" s="37" t="s">
        <v>60</v>
      </c>
      <c r="C33" s="36"/>
      <c r="D33" s="38"/>
      <c r="E33" s="39"/>
      <c r="F33" s="40">
        <f>ROUND(SUM(F9:F31)+49,-2)</f>
        <v>282100</v>
      </c>
      <c r="G33" s="40"/>
      <c r="H33" s="163">
        <f>ROUND(SUM(H9:H31)+49,-2)</f>
        <v>66700</v>
      </c>
    </row>
    <row r="34" spans="1:8" s="41" customFormat="1" ht="15.75">
      <c r="A34" s="164">
        <v>25</v>
      </c>
      <c r="B34" s="562" t="s">
        <v>61</v>
      </c>
      <c r="C34" s="562"/>
      <c r="D34" s="562"/>
      <c r="E34" s="562"/>
      <c r="F34" s="42">
        <f>H33</f>
        <v>66700</v>
      </c>
      <c r="G34" s="30"/>
      <c r="H34" s="165"/>
    </row>
    <row r="35" spans="1:8" s="41" customFormat="1" ht="15.75">
      <c r="A35" s="164"/>
      <c r="B35" s="562" t="s">
        <v>142</v>
      </c>
      <c r="C35" s="562"/>
      <c r="D35" s="562"/>
      <c r="E35" s="562"/>
      <c r="F35" s="42">
        <f>F34*45%</f>
        <v>30015</v>
      </c>
      <c r="G35" s="30"/>
      <c r="H35" s="165"/>
    </row>
    <row r="36" spans="1:8" s="41" customFormat="1" ht="15.75">
      <c r="A36" s="164">
        <v>26</v>
      </c>
      <c r="B36" s="538" t="s">
        <v>145</v>
      </c>
      <c r="C36" s="539"/>
      <c r="D36" s="539"/>
      <c r="E36" s="540"/>
      <c r="F36" s="42">
        <f>18%*(F34+F35)</f>
        <v>17408.7</v>
      </c>
      <c r="G36" s="30"/>
      <c r="H36" s="165"/>
    </row>
    <row r="37" spans="1:8" s="41" customFormat="1" ht="15.75">
      <c r="A37" s="164">
        <v>27</v>
      </c>
      <c r="B37" s="541" t="s">
        <v>140</v>
      </c>
      <c r="C37" s="542"/>
      <c r="D37" s="542"/>
      <c r="E37" s="543"/>
      <c r="F37" s="42">
        <f>2%*F33</f>
        <v>5642</v>
      </c>
      <c r="G37" s="30"/>
      <c r="H37" s="165"/>
    </row>
    <row r="38" spans="1:8" s="41" customFormat="1" ht="15.75">
      <c r="A38" s="164">
        <v>28</v>
      </c>
      <c r="B38" s="541" t="s">
        <v>150</v>
      </c>
      <c r="C38" s="542"/>
      <c r="D38" s="542"/>
      <c r="E38" s="543"/>
      <c r="F38" s="42">
        <f>16.25%*(F34+F35)</f>
        <v>15716.1875</v>
      </c>
      <c r="G38" s="30"/>
      <c r="H38" s="165"/>
    </row>
    <row r="39" spans="1:8" s="41" customFormat="1" ht="15.75">
      <c r="A39" s="164">
        <v>29</v>
      </c>
      <c r="B39" s="544" t="s">
        <v>62</v>
      </c>
      <c r="C39" s="544"/>
      <c r="D39" s="544"/>
      <c r="E39" s="544"/>
      <c r="F39" s="42">
        <f>SUM(F33:F35)*2%</f>
        <v>7576.3</v>
      </c>
      <c r="G39" s="43"/>
      <c r="H39" s="166"/>
    </row>
    <row r="40" spans="1:8" s="41" customFormat="1" ht="15.75">
      <c r="A40" s="164">
        <v>30</v>
      </c>
      <c r="B40" s="544" t="s">
        <v>99</v>
      </c>
      <c r="C40" s="544"/>
      <c r="D40" s="544"/>
      <c r="E40" s="544"/>
      <c r="F40" s="42">
        <f>SUM(F34:F35)*20%</f>
        <v>19343</v>
      </c>
      <c r="G40" s="30"/>
      <c r="H40" s="165"/>
    </row>
    <row r="41" spans="1:8" s="41" customFormat="1" ht="15.75">
      <c r="A41" s="164">
        <v>31</v>
      </c>
      <c r="B41" s="544" t="s">
        <v>63</v>
      </c>
      <c r="C41" s="544"/>
      <c r="D41" s="544"/>
      <c r="E41" s="544"/>
      <c r="F41" s="42">
        <v>0</v>
      </c>
      <c r="G41" s="30"/>
      <c r="H41" s="165"/>
    </row>
    <row r="42" spans="1:8" s="41" customFormat="1" ht="15.75">
      <c r="A42" s="164">
        <v>32</v>
      </c>
      <c r="B42" s="544" t="s">
        <v>64</v>
      </c>
      <c r="C42" s="544"/>
      <c r="D42" s="544"/>
      <c r="E42" s="544"/>
      <c r="F42" s="42">
        <v>1000</v>
      </c>
      <c r="G42" s="30"/>
      <c r="H42" s="165"/>
    </row>
    <row r="43" spans="1:8" s="41" customFormat="1" ht="15.75">
      <c r="A43" s="164">
        <v>33</v>
      </c>
      <c r="B43" s="544" t="s">
        <v>65</v>
      </c>
      <c r="C43" s="544"/>
      <c r="D43" s="544"/>
      <c r="E43" s="544"/>
      <c r="F43" s="42">
        <v>0</v>
      </c>
      <c r="G43" s="30"/>
      <c r="H43" s="165"/>
    </row>
    <row r="44" spans="1:8" s="23" customFormat="1" ht="15.75">
      <c r="A44" s="563" t="s">
        <v>66</v>
      </c>
      <c r="B44" s="564"/>
      <c r="C44" s="564"/>
      <c r="D44" s="564"/>
      <c r="E44" s="564"/>
      <c r="F44" s="44">
        <f>SUM(F33:F43)</f>
        <v>445501.1875</v>
      </c>
      <c r="G44" s="579"/>
      <c r="H44" s="580"/>
    </row>
    <row r="45" spans="1:8" s="23" customFormat="1" ht="15.75">
      <c r="A45" s="45" t="s">
        <v>100</v>
      </c>
      <c r="B45" s="46"/>
      <c r="C45" s="47"/>
      <c r="D45" s="517"/>
      <c r="E45" s="47"/>
      <c r="F45" s="47"/>
      <c r="G45" s="47"/>
      <c r="H45" s="48"/>
    </row>
    <row r="46" spans="1:8" s="23" customFormat="1" ht="15.75">
      <c r="A46" s="547" t="s">
        <v>67</v>
      </c>
      <c r="B46" s="548"/>
      <c r="C46" s="548"/>
      <c r="D46" s="548"/>
      <c r="E46" s="548"/>
      <c r="F46" s="548"/>
      <c r="G46" s="548"/>
      <c r="H46" s="549"/>
    </row>
    <row r="47" spans="1:8" s="23" customFormat="1" ht="15.75">
      <c r="A47" s="49"/>
      <c r="B47" s="47"/>
      <c r="C47" s="47"/>
      <c r="D47" s="517"/>
      <c r="E47" s="47"/>
      <c r="F47" s="550"/>
      <c r="G47" s="550"/>
      <c r="H47" s="551"/>
    </row>
    <row r="48" spans="1:8" s="23" customFormat="1" ht="15.75">
      <c r="A48" s="49"/>
      <c r="B48" s="47"/>
      <c r="C48" s="47"/>
      <c r="D48" s="517"/>
      <c r="E48" s="47"/>
      <c r="F48" s="550"/>
      <c r="G48" s="550"/>
      <c r="H48" s="551"/>
    </row>
    <row r="49" spans="1:8" s="23" customFormat="1" ht="15.75">
      <c r="A49" s="49"/>
      <c r="B49" s="47"/>
      <c r="C49" s="47"/>
      <c r="D49" s="517"/>
      <c r="E49" s="47"/>
      <c r="F49" s="511"/>
      <c r="G49" s="511"/>
      <c r="H49" s="512"/>
    </row>
    <row r="50" spans="1:8" s="23" customFormat="1" ht="15.75">
      <c r="A50" s="49"/>
      <c r="B50" s="47"/>
      <c r="C50" s="47"/>
      <c r="D50" s="517"/>
      <c r="E50" s="47"/>
      <c r="F50" s="511"/>
      <c r="G50" s="511"/>
      <c r="H50" s="512"/>
    </row>
    <row r="51" spans="1:8" s="23" customFormat="1" ht="15.75">
      <c r="A51" s="49"/>
      <c r="B51" s="47"/>
      <c r="C51" s="47"/>
      <c r="D51" s="517"/>
      <c r="E51" s="47"/>
      <c r="F51" s="511"/>
      <c r="G51" s="511"/>
      <c r="H51" s="512"/>
    </row>
    <row r="52" spans="1:8" s="23" customFormat="1" ht="15.75">
      <c r="A52" s="49"/>
      <c r="B52" s="47"/>
      <c r="C52" s="47"/>
      <c r="D52" s="517"/>
      <c r="E52" s="47"/>
      <c r="F52" s="511"/>
      <c r="G52" s="511"/>
      <c r="H52" s="512"/>
    </row>
    <row r="53" spans="1:8" s="23" customFormat="1" ht="15.75">
      <c r="A53" s="49"/>
      <c r="B53" s="47"/>
      <c r="C53" s="47"/>
      <c r="D53" s="517"/>
      <c r="E53" s="47"/>
      <c r="F53" s="511"/>
      <c r="G53" s="511"/>
      <c r="H53" s="512"/>
    </row>
    <row r="54" spans="1:8" s="23" customFormat="1" ht="15.75">
      <c r="A54" s="49"/>
      <c r="B54" s="47"/>
      <c r="C54" s="47"/>
      <c r="D54" s="517"/>
      <c r="E54" s="47"/>
      <c r="F54" s="511"/>
      <c r="G54" s="511"/>
      <c r="H54" s="512"/>
    </row>
    <row r="55" spans="1:8" s="23" customFormat="1" ht="16.5" thickBot="1">
      <c r="A55" s="167"/>
      <c r="B55" s="168"/>
      <c r="C55" s="168"/>
      <c r="D55" s="169"/>
      <c r="E55" s="168"/>
      <c r="F55" s="170"/>
      <c r="G55" s="170"/>
      <c r="H55" s="171"/>
    </row>
    <row r="56" spans="1:8" s="23" customFormat="1" ht="15.75" hidden="1">
      <c r="A56" s="101"/>
      <c r="B56" s="101"/>
      <c r="C56" s="101"/>
      <c r="D56" s="52"/>
      <c r="E56" s="101"/>
      <c r="F56" s="200"/>
      <c r="G56" s="200"/>
      <c r="H56" s="200"/>
    </row>
    <row r="57" spans="1:8" s="23" customFormat="1" ht="16.5" hidden="1" thickBot="1">
      <c r="A57" s="168"/>
      <c r="B57" s="168"/>
      <c r="C57" s="168"/>
      <c r="D57" s="169"/>
      <c r="E57" s="168"/>
      <c r="F57" s="170"/>
      <c r="G57" s="170"/>
      <c r="H57" s="170"/>
    </row>
    <row r="58" spans="1:8" s="23" customFormat="1" ht="19.5" hidden="1" thickBot="1">
      <c r="A58" s="573" t="s">
        <v>23</v>
      </c>
      <c r="B58" s="574"/>
      <c r="C58" s="574"/>
      <c r="D58" s="574"/>
      <c r="E58" s="574"/>
      <c r="F58" s="574"/>
      <c r="G58" s="574"/>
      <c r="H58" s="575"/>
    </row>
    <row r="59" spans="1:8" s="23" customFormat="1" ht="15.75" hidden="1">
      <c r="A59" s="611" t="str">
        <f>A2</f>
        <v xml:space="preserve"> Estimate No:                                    Date:</v>
      </c>
      <c r="B59" s="550"/>
      <c r="C59" s="550"/>
      <c r="D59" s="550"/>
      <c r="E59" s="550"/>
      <c r="F59" s="550"/>
      <c r="G59" s="550"/>
      <c r="H59" s="551"/>
    </row>
    <row r="60" spans="1:8" s="23" customFormat="1" ht="15.75" hidden="1">
      <c r="A60" s="555" t="str">
        <f>A3</f>
        <v xml:space="preserve">Estimate </v>
      </c>
      <c r="B60" s="556"/>
      <c r="C60" s="557" t="str">
        <f>C3</f>
        <v xml:space="preserve"> for Providing  link line Linking from Kakotuparmbu ground  </v>
      </c>
      <c r="D60" s="557"/>
      <c r="E60" s="557"/>
      <c r="F60" s="557"/>
      <c r="G60" s="557"/>
      <c r="H60" s="558"/>
    </row>
    <row r="61" spans="1:8" s="23" customFormat="1" ht="16.5" hidden="1" thickBot="1">
      <c r="A61" s="559" t="str">
        <f>A4</f>
        <v xml:space="preserve"> DTC To Old Kadangamurooru Line Feeding  towords old kadangamurooru area coming  under   O&amp;M Section Virajpet ,Virajpet Sub Division.</v>
      </c>
      <c r="B61" s="560"/>
      <c r="C61" s="560"/>
      <c r="D61" s="560"/>
      <c r="E61" s="560"/>
      <c r="F61" s="560"/>
      <c r="G61" s="560"/>
      <c r="H61" s="561"/>
    </row>
    <row r="62" spans="1:8" s="23" customFormat="1" ht="15.75" hidden="1">
      <c r="A62" s="50" t="s">
        <v>68</v>
      </c>
      <c r="B62" s="51"/>
      <c r="C62" s="52"/>
      <c r="D62" s="53"/>
      <c r="E62" s="52"/>
      <c r="F62" s="52"/>
      <c r="G62" s="52"/>
      <c r="H62" s="54"/>
    </row>
    <row r="63" spans="1:8" s="23" customFormat="1" ht="15.75" hidden="1">
      <c r="A63" s="618" t="s">
        <v>28</v>
      </c>
      <c r="B63" s="576" t="s">
        <v>29</v>
      </c>
      <c r="C63" s="576" t="s">
        <v>30</v>
      </c>
      <c r="D63" s="576" t="s">
        <v>31</v>
      </c>
      <c r="E63" s="576" t="s">
        <v>32</v>
      </c>
      <c r="F63" s="576" t="s">
        <v>33</v>
      </c>
      <c r="G63" s="577" t="s">
        <v>34</v>
      </c>
      <c r="H63" s="578"/>
    </row>
    <row r="64" spans="1:8" s="23" customFormat="1" ht="15.75" hidden="1">
      <c r="A64" s="618"/>
      <c r="B64" s="576"/>
      <c r="C64" s="576"/>
      <c r="D64" s="576"/>
      <c r="E64" s="576"/>
      <c r="F64" s="576"/>
      <c r="G64" s="513" t="s">
        <v>32</v>
      </c>
      <c r="H64" s="514" t="s">
        <v>33</v>
      </c>
    </row>
    <row r="65" spans="1:8" s="23" customFormat="1" ht="31.5" hidden="1">
      <c r="A65" s="172">
        <v>1</v>
      </c>
      <c r="B65" s="510" t="s">
        <v>154</v>
      </c>
      <c r="C65" s="55" t="s">
        <v>36</v>
      </c>
      <c r="D65" s="55">
        <v>1</v>
      </c>
      <c r="E65" s="125">
        <v>26439</v>
      </c>
      <c r="F65" s="126">
        <f t="shared" ref="F65:F87" si="2">D65*E65</f>
        <v>26439</v>
      </c>
      <c r="G65" s="125">
        <v>4527</v>
      </c>
      <c r="H65" s="173">
        <f t="shared" ref="H65:H87" si="3">D65*G65</f>
        <v>4527</v>
      </c>
    </row>
    <row r="66" spans="1:8" s="23" customFormat="1" ht="31.5" hidden="1">
      <c r="A66" s="172">
        <v>2</v>
      </c>
      <c r="B66" s="58" t="s">
        <v>137</v>
      </c>
      <c r="C66" s="55" t="s">
        <v>36</v>
      </c>
      <c r="D66" s="55">
        <v>3</v>
      </c>
      <c r="E66" s="125">
        <v>180</v>
      </c>
      <c r="F66" s="126">
        <f t="shared" si="2"/>
        <v>540</v>
      </c>
      <c r="G66" s="125">
        <v>0</v>
      </c>
      <c r="H66" s="173">
        <f t="shared" si="3"/>
        <v>0</v>
      </c>
    </row>
    <row r="67" spans="1:8" s="23" customFormat="1" ht="15.75" hidden="1">
      <c r="A67" s="172">
        <v>3</v>
      </c>
      <c r="B67" s="58" t="s">
        <v>138</v>
      </c>
      <c r="C67" s="55" t="s">
        <v>36</v>
      </c>
      <c r="D67" s="55">
        <v>3</v>
      </c>
      <c r="E67" s="56">
        <v>164</v>
      </c>
      <c r="F67" s="57">
        <f t="shared" si="2"/>
        <v>492</v>
      </c>
      <c r="G67" s="56">
        <v>0</v>
      </c>
      <c r="H67" s="174">
        <f t="shared" si="3"/>
        <v>0</v>
      </c>
    </row>
    <row r="68" spans="1:8" s="23" customFormat="1" ht="47.25" hidden="1">
      <c r="A68" s="172">
        <v>4</v>
      </c>
      <c r="B68" s="58" t="s">
        <v>139</v>
      </c>
      <c r="C68" s="59" t="s">
        <v>69</v>
      </c>
      <c r="D68" s="55">
        <v>4</v>
      </c>
      <c r="E68" s="56">
        <v>830</v>
      </c>
      <c r="F68" s="57">
        <f t="shared" si="2"/>
        <v>3320</v>
      </c>
      <c r="G68" s="56">
        <v>390</v>
      </c>
      <c r="H68" s="174">
        <f t="shared" si="3"/>
        <v>1560</v>
      </c>
    </row>
    <row r="69" spans="1:8" s="23" customFormat="1" ht="47.25" hidden="1">
      <c r="A69" s="172">
        <v>5</v>
      </c>
      <c r="B69" s="510" t="s">
        <v>180</v>
      </c>
      <c r="C69" s="55" t="s">
        <v>69</v>
      </c>
      <c r="D69" s="205">
        <v>1</v>
      </c>
      <c r="E69" s="56">
        <v>64900</v>
      </c>
      <c r="F69" s="57">
        <f>D69*E69</f>
        <v>64900</v>
      </c>
      <c r="G69" s="56">
        <v>750</v>
      </c>
      <c r="H69" s="174">
        <f t="shared" si="3"/>
        <v>750</v>
      </c>
    </row>
    <row r="70" spans="1:8" s="23" customFormat="1" ht="15.75" hidden="1">
      <c r="A70" s="172">
        <v>6</v>
      </c>
      <c r="B70" s="58" t="s">
        <v>70</v>
      </c>
      <c r="C70" s="55" t="s">
        <v>36</v>
      </c>
      <c r="D70" s="55">
        <v>3</v>
      </c>
      <c r="E70" s="56">
        <v>1501</v>
      </c>
      <c r="F70" s="57">
        <f t="shared" si="2"/>
        <v>4503</v>
      </c>
      <c r="G70" s="127">
        <v>631</v>
      </c>
      <c r="H70" s="174">
        <f t="shared" si="3"/>
        <v>1893</v>
      </c>
    </row>
    <row r="71" spans="1:8" s="23" customFormat="1" ht="15.75" hidden="1">
      <c r="A71" s="172">
        <v>7</v>
      </c>
      <c r="B71" s="58" t="s">
        <v>71</v>
      </c>
      <c r="C71" s="55" t="s">
        <v>69</v>
      </c>
      <c r="D71" s="55">
        <v>1</v>
      </c>
      <c r="E71" s="56">
        <v>146</v>
      </c>
      <c r="F71" s="57">
        <f t="shared" si="2"/>
        <v>146</v>
      </c>
      <c r="G71" s="128">
        <v>53</v>
      </c>
      <c r="H71" s="174">
        <f t="shared" si="3"/>
        <v>53</v>
      </c>
    </row>
    <row r="72" spans="1:8" s="23" customFormat="1" ht="31.5" hidden="1">
      <c r="A72" s="172">
        <v>8</v>
      </c>
      <c r="B72" s="58" t="s">
        <v>72</v>
      </c>
      <c r="C72" s="55" t="s">
        <v>69</v>
      </c>
      <c r="D72" s="55">
        <v>2</v>
      </c>
      <c r="E72" s="56">
        <v>76</v>
      </c>
      <c r="F72" s="57">
        <f t="shared" si="2"/>
        <v>152</v>
      </c>
      <c r="G72" s="128">
        <v>28</v>
      </c>
      <c r="H72" s="174">
        <f t="shared" si="3"/>
        <v>56</v>
      </c>
    </row>
    <row r="73" spans="1:8" s="23" customFormat="1" ht="15.75" hidden="1">
      <c r="A73" s="172">
        <v>9</v>
      </c>
      <c r="B73" s="58" t="s">
        <v>73</v>
      </c>
      <c r="C73" s="55" t="s">
        <v>69</v>
      </c>
      <c r="D73" s="55">
        <v>4</v>
      </c>
      <c r="E73" s="56">
        <v>0</v>
      </c>
      <c r="F73" s="57">
        <f t="shared" si="2"/>
        <v>0</v>
      </c>
      <c r="G73" s="56">
        <v>174</v>
      </c>
      <c r="H73" s="174">
        <f t="shared" si="3"/>
        <v>696</v>
      </c>
    </row>
    <row r="74" spans="1:8" s="23" customFormat="1" ht="15.75" hidden="1">
      <c r="A74" s="172">
        <v>10</v>
      </c>
      <c r="B74" s="58" t="s">
        <v>74</v>
      </c>
      <c r="C74" s="55" t="s">
        <v>75</v>
      </c>
      <c r="D74" s="55">
        <v>5</v>
      </c>
      <c r="E74" s="56">
        <v>63.29</v>
      </c>
      <c r="F74" s="57">
        <f t="shared" si="2"/>
        <v>316.45</v>
      </c>
      <c r="G74" s="56">
        <v>0</v>
      </c>
      <c r="H74" s="174">
        <f t="shared" si="3"/>
        <v>0</v>
      </c>
    </row>
    <row r="75" spans="1:8" s="23" customFormat="1" ht="15.75" hidden="1">
      <c r="A75" s="172">
        <v>11</v>
      </c>
      <c r="B75" s="58" t="s">
        <v>76</v>
      </c>
      <c r="C75" s="55" t="s">
        <v>75</v>
      </c>
      <c r="D75" s="55">
        <v>10</v>
      </c>
      <c r="E75" s="56">
        <v>65.13</v>
      </c>
      <c r="F75" s="57">
        <f t="shared" si="2"/>
        <v>651.29999999999995</v>
      </c>
      <c r="G75" s="56">
        <v>0</v>
      </c>
      <c r="H75" s="174">
        <f t="shared" si="3"/>
        <v>0</v>
      </c>
    </row>
    <row r="76" spans="1:8" s="23" customFormat="1" ht="31.5" hidden="1">
      <c r="A76" s="172">
        <v>12</v>
      </c>
      <c r="B76" s="129" t="s">
        <v>147</v>
      </c>
      <c r="C76" s="130" t="s">
        <v>77</v>
      </c>
      <c r="D76" s="131">
        <v>1</v>
      </c>
      <c r="E76" s="132">
        <v>1335</v>
      </c>
      <c r="F76" s="57">
        <f t="shared" si="2"/>
        <v>1335</v>
      </c>
      <c r="G76" s="132">
        <v>78</v>
      </c>
      <c r="H76" s="174">
        <f t="shared" si="3"/>
        <v>78</v>
      </c>
    </row>
    <row r="77" spans="1:8" s="23" customFormat="1" ht="15.75" hidden="1">
      <c r="A77" s="172">
        <v>13</v>
      </c>
      <c r="B77" s="510" t="s">
        <v>156</v>
      </c>
      <c r="C77" s="55" t="s">
        <v>69</v>
      </c>
      <c r="D77" s="55">
        <v>1</v>
      </c>
      <c r="E77" s="56">
        <v>1651</v>
      </c>
      <c r="F77" s="57">
        <f t="shared" si="2"/>
        <v>1651</v>
      </c>
      <c r="G77" s="127">
        <v>226</v>
      </c>
      <c r="H77" s="174">
        <f t="shared" si="3"/>
        <v>226</v>
      </c>
    </row>
    <row r="78" spans="1:8" s="23" customFormat="1" ht="31.5" hidden="1">
      <c r="A78" s="172">
        <v>14</v>
      </c>
      <c r="B78" s="58" t="s">
        <v>78</v>
      </c>
      <c r="C78" s="55" t="s">
        <v>69</v>
      </c>
      <c r="D78" s="55"/>
      <c r="E78" s="56"/>
      <c r="F78" s="57"/>
      <c r="G78" s="56"/>
      <c r="H78" s="174"/>
    </row>
    <row r="79" spans="1:8" s="23" customFormat="1" ht="15.75" hidden="1">
      <c r="A79" s="172">
        <v>15</v>
      </c>
      <c r="B79" s="58" t="s">
        <v>157</v>
      </c>
      <c r="C79" s="55" t="s">
        <v>79</v>
      </c>
      <c r="D79" s="55">
        <v>40</v>
      </c>
      <c r="E79" s="56">
        <v>81.63</v>
      </c>
      <c r="F79" s="57">
        <f t="shared" si="2"/>
        <v>3265.2</v>
      </c>
      <c r="G79" s="612">
        <v>625</v>
      </c>
      <c r="H79" s="615">
        <f>G79</f>
        <v>625</v>
      </c>
    </row>
    <row r="80" spans="1:8" s="23" customFormat="1" ht="15.75" hidden="1">
      <c r="A80" s="172">
        <v>16</v>
      </c>
      <c r="B80" s="58" t="s">
        <v>158</v>
      </c>
      <c r="C80" s="55" t="s">
        <v>80</v>
      </c>
      <c r="D80" s="55">
        <v>4</v>
      </c>
      <c r="E80" s="56">
        <v>40</v>
      </c>
      <c r="F80" s="57">
        <f t="shared" si="2"/>
        <v>160</v>
      </c>
      <c r="G80" s="613"/>
      <c r="H80" s="616"/>
    </row>
    <row r="81" spans="1:8" s="23" customFormat="1" ht="15.75" hidden="1">
      <c r="A81" s="172">
        <v>17</v>
      </c>
      <c r="B81" s="58" t="s">
        <v>159</v>
      </c>
      <c r="C81" s="55" t="s">
        <v>80</v>
      </c>
      <c r="D81" s="55">
        <v>4</v>
      </c>
      <c r="E81" s="56">
        <v>108</v>
      </c>
      <c r="F81" s="57">
        <f t="shared" si="2"/>
        <v>432</v>
      </c>
      <c r="G81" s="613"/>
      <c r="H81" s="616"/>
    </row>
    <row r="82" spans="1:8" s="23" customFormat="1" ht="15.75" hidden="1">
      <c r="A82" s="172">
        <v>18</v>
      </c>
      <c r="B82" s="58" t="s">
        <v>81</v>
      </c>
      <c r="C82" s="55" t="s">
        <v>80</v>
      </c>
      <c r="D82" s="55">
        <v>8</v>
      </c>
      <c r="E82" s="56">
        <v>41</v>
      </c>
      <c r="F82" s="57">
        <f t="shared" si="2"/>
        <v>328</v>
      </c>
      <c r="G82" s="613"/>
      <c r="H82" s="616"/>
    </row>
    <row r="83" spans="1:8" s="23" customFormat="1" ht="31.5" hidden="1">
      <c r="A83" s="172">
        <v>19</v>
      </c>
      <c r="B83" s="58" t="s">
        <v>82</v>
      </c>
      <c r="C83" s="55" t="s">
        <v>80</v>
      </c>
      <c r="D83" s="55">
        <v>2</v>
      </c>
      <c r="E83" s="56">
        <v>150</v>
      </c>
      <c r="F83" s="57">
        <f t="shared" si="2"/>
        <v>300</v>
      </c>
      <c r="G83" s="614"/>
      <c r="H83" s="617"/>
    </row>
    <row r="84" spans="1:8" s="23" customFormat="1" ht="31.5" hidden="1">
      <c r="A84" s="172">
        <v>20</v>
      </c>
      <c r="B84" s="58" t="s">
        <v>131</v>
      </c>
      <c r="C84" s="55" t="s">
        <v>69</v>
      </c>
      <c r="D84" s="55">
        <v>1</v>
      </c>
      <c r="E84" s="56">
        <v>10287</v>
      </c>
      <c r="F84" s="57">
        <f t="shared" si="2"/>
        <v>10287</v>
      </c>
      <c r="G84" s="56">
        <v>566</v>
      </c>
      <c r="H84" s="174">
        <f>G84*D84</f>
        <v>566</v>
      </c>
    </row>
    <row r="85" spans="1:8" s="23" customFormat="1" ht="31.5" hidden="1">
      <c r="A85" s="172">
        <v>21</v>
      </c>
      <c r="B85" s="58" t="s">
        <v>83</v>
      </c>
      <c r="C85" s="55" t="s">
        <v>69</v>
      </c>
      <c r="D85" s="55">
        <v>1</v>
      </c>
      <c r="E85" s="56">
        <v>2525</v>
      </c>
      <c r="F85" s="57">
        <f t="shared" si="2"/>
        <v>2525</v>
      </c>
      <c r="G85" s="56">
        <v>694</v>
      </c>
      <c r="H85" s="174">
        <v>631</v>
      </c>
    </row>
    <row r="86" spans="1:8" s="23" customFormat="1" ht="15.75" hidden="1">
      <c r="A86" s="172">
        <v>22</v>
      </c>
      <c r="B86" s="58" t="s">
        <v>84</v>
      </c>
      <c r="C86" s="55" t="s">
        <v>85</v>
      </c>
      <c r="D86" s="55">
        <v>1</v>
      </c>
      <c r="E86" s="56">
        <v>882</v>
      </c>
      <c r="F86" s="57">
        <f t="shared" si="2"/>
        <v>882</v>
      </c>
      <c r="G86" s="56">
        <v>155</v>
      </c>
      <c r="H86" s="174">
        <f>G86*D86</f>
        <v>155</v>
      </c>
    </row>
    <row r="87" spans="1:8" s="23" customFormat="1" ht="15.75" hidden="1">
      <c r="A87" s="172">
        <v>23</v>
      </c>
      <c r="B87" s="58" t="s">
        <v>86</v>
      </c>
      <c r="C87" s="55" t="s">
        <v>69</v>
      </c>
      <c r="D87" s="55">
        <v>1</v>
      </c>
      <c r="E87" s="56">
        <v>7799</v>
      </c>
      <c r="F87" s="57">
        <f t="shared" si="2"/>
        <v>7799</v>
      </c>
      <c r="G87" s="56">
        <v>700</v>
      </c>
      <c r="H87" s="174">
        <f t="shared" si="3"/>
        <v>700</v>
      </c>
    </row>
    <row r="88" spans="1:8" s="23" customFormat="1" ht="15.75" hidden="1">
      <c r="A88" s="172">
        <v>24</v>
      </c>
      <c r="B88" s="60" t="s">
        <v>59</v>
      </c>
      <c r="C88" s="60"/>
      <c r="D88" s="117"/>
      <c r="E88" s="29"/>
      <c r="F88" s="29">
        <f>F89-SUM(F65:F87)</f>
        <v>76.05000000000291</v>
      </c>
      <c r="G88" s="29"/>
      <c r="H88" s="161">
        <f>H89-SUM(H65:H87)</f>
        <v>84</v>
      </c>
    </row>
    <row r="89" spans="1:8" s="23" customFormat="1" ht="15.75" hidden="1">
      <c r="A89" s="175"/>
      <c r="B89" s="62" t="s">
        <v>60</v>
      </c>
      <c r="C89" s="63"/>
      <c r="D89" s="61"/>
      <c r="E89" s="64"/>
      <c r="F89" s="65">
        <f>ROUND(SUM(F65:F87)+49,-2)</f>
        <v>130500</v>
      </c>
      <c r="G89" s="65"/>
      <c r="H89" s="176">
        <f>ROUND(SUM(H65:H87)+49,-2)</f>
        <v>12600</v>
      </c>
    </row>
    <row r="90" spans="1:8" s="23" customFormat="1" ht="15.75" hidden="1">
      <c r="A90" s="177">
        <v>25</v>
      </c>
      <c r="B90" s="544" t="s">
        <v>61</v>
      </c>
      <c r="C90" s="544"/>
      <c r="D90" s="544"/>
      <c r="E90" s="544"/>
      <c r="F90" s="28">
        <f>H89</f>
        <v>12600</v>
      </c>
      <c r="G90" s="60"/>
      <c r="H90" s="178"/>
    </row>
    <row r="91" spans="1:8" s="23" customFormat="1" ht="15.75" hidden="1">
      <c r="A91" s="177"/>
      <c r="B91" s="544" t="s">
        <v>143</v>
      </c>
      <c r="C91" s="544"/>
      <c r="D91" s="544"/>
      <c r="E91" s="544"/>
      <c r="F91" s="28">
        <f>F90*45%</f>
        <v>5670</v>
      </c>
      <c r="G91" s="60"/>
      <c r="H91" s="178"/>
    </row>
    <row r="92" spans="1:8" s="23" customFormat="1" ht="15.75" hidden="1">
      <c r="A92" s="177">
        <v>26</v>
      </c>
      <c r="B92" s="538" t="s">
        <v>145</v>
      </c>
      <c r="C92" s="539"/>
      <c r="D92" s="539"/>
      <c r="E92" s="540"/>
      <c r="F92" s="28">
        <f>18%*(F90+F91)</f>
        <v>3288.6</v>
      </c>
      <c r="G92" s="60"/>
      <c r="H92" s="178"/>
    </row>
    <row r="93" spans="1:8" s="23" customFormat="1" ht="15.75" hidden="1">
      <c r="A93" s="177">
        <v>27</v>
      </c>
      <c r="B93" s="541" t="s">
        <v>140</v>
      </c>
      <c r="C93" s="542"/>
      <c r="D93" s="542"/>
      <c r="E93" s="543"/>
      <c r="F93" s="28">
        <f>2%*F89</f>
        <v>2610</v>
      </c>
      <c r="G93" s="60"/>
      <c r="H93" s="178"/>
    </row>
    <row r="94" spans="1:8" s="23" customFormat="1" ht="15.75" hidden="1">
      <c r="A94" s="177">
        <v>28</v>
      </c>
      <c r="B94" s="541" t="s">
        <v>150</v>
      </c>
      <c r="C94" s="542"/>
      <c r="D94" s="542"/>
      <c r="E94" s="543"/>
      <c r="F94" s="28">
        <f>16.25%*(F90+F91)</f>
        <v>2968.875</v>
      </c>
      <c r="G94" s="60"/>
      <c r="H94" s="178"/>
    </row>
    <row r="95" spans="1:8" s="23" customFormat="1" ht="15.75" hidden="1">
      <c r="A95" s="177">
        <v>29</v>
      </c>
      <c r="B95" s="544" t="s">
        <v>62</v>
      </c>
      <c r="C95" s="544"/>
      <c r="D95" s="544"/>
      <c r="E95" s="544"/>
      <c r="F95" s="42">
        <f>SUM(F89:F91)*2%</f>
        <v>2975.4</v>
      </c>
      <c r="G95" s="43"/>
      <c r="H95" s="166"/>
    </row>
    <row r="96" spans="1:8" s="23" customFormat="1" ht="15.75" hidden="1">
      <c r="A96" s="177">
        <v>30</v>
      </c>
      <c r="B96" s="544" t="s">
        <v>99</v>
      </c>
      <c r="C96" s="544"/>
      <c r="D96" s="544"/>
      <c r="E96" s="544"/>
      <c r="F96" s="42">
        <f>SUM(F90:F91)*20%</f>
        <v>3654</v>
      </c>
      <c r="G96" s="30"/>
      <c r="H96" s="165"/>
    </row>
    <row r="97" spans="1:8" s="23" customFormat="1" ht="15.75" hidden="1">
      <c r="A97" s="177">
        <v>31</v>
      </c>
      <c r="B97" s="544" t="s">
        <v>63</v>
      </c>
      <c r="C97" s="544"/>
      <c r="D97" s="544"/>
      <c r="E97" s="544"/>
      <c r="F97" s="42">
        <v>0</v>
      </c>
      <c r="G97" s="30"/>
      <c r="H97" s="165"/>
    </row>
    <row r="98" spans="1:8" s="23" customFormat="1" ht="15.75" hidden="1">
      <c r="A98" s="177">
        <v>32</v>
      </c>
      <c r="B98" s="544" t="s">
        <v>64</v>
      </c>
      <c r="C98" s="544"/>
      <c r="D98" s="544"/>
      <c r="E98" s="544"/>
      <c r="F98" s="42">
        <v>1600</v>
      </c>
      <c r="G98" s="30"/>
      <c r="H98" s="165"/>
    </row>
    <row r="99" spans="1:8" s="23" customFormat="1" ht="15.75" hidden="1">
      <c r="A99" s="177">
        <v>33</v>
      </c>
      <c r="B99" s="544" t="s">
        <v>65</v>
      </c>
      <c r="C99" s="544"/>
      <c r="D99" s="544"/>
      <c r="E99" s="544"/>
      <c r="F99" s="42">
        <v>0</v>
      </c>
      <c r="G99" s="30"/>
      <c r="H99" s="165"/>
    </row>
    <row r="100" spans="1:8" s="23" customFormat="1" ht="16.5" hidden="1" thickBot="1">
      <c r="A100" s="602" t="s">
        <v>66</v>
      </c>
      <c r="B100" s="603"/>
      <c r="C100" s="603"/>
      <c r="D100" s="603"/>
      <c r="E100" s="603"/>
      <c r="F100" s="66">
        <f>SUM(F89:F99)</f>
        <v>165866.875</v>
      </c>
      <c r="G100" s="604"/>
      <c r="H100" s="605"/>
    </row>
    <row r="101" spans="1:8" s="23" customFormat="1" ht="15.75" hidden="1">
      <c r="A101" s="45" t="s">
        <v>100</v>
      </c>
      <c r="B101" s="46"/>
      <c r="C101" s="47"/>
      <c r="D101" s="67"/>
      <c r="E101" s="68"/>
      <c r="F101" s="69"/>
      <c r="G101" s="68"/>
      <c r="H101" s="70"/>
    </row>
    <row r="102" spans="1:8" s="23" customFormat="1" ht="15.75" hidden="1">
      <c r="A102" s="606" t="s">
        <v>87</v>
      </c>
      <c r="B102" s="607"/>
      <c r="C102" s="607"/>
      <c r="D102" s="607"/>
      <c r="E102" s="607"/>
      <c r="F102" s="607"/>
      <c r="G102" s="607"/>
      <c r="H102" s="608"/>
    </row>
    <row r="103" spans="1:8" s="23" customFormat="1" ht="15.75" hidden="1">
      <c r="A103" s="609" t="s">
        <v>88</v>
      </c>
      <c r="B103" s="610"/>
      <c r="C103" s="47"/>
      <c r="D103" s="67"/>
      <c r="E103" s="47"/>
      <c r="F103" s="47"/>
      <c r="G103" s="47"/>
      <c r="H103" s="48"/>
    </row>
    <row r="104" spans="1:8" s="23" customFormat="1" ht="15.75" hidden="1">
      <c r="A104" s="518"/>
      <c r="B104" s="519"/>
      <c r="C104" s="47"/>
      <c r="D104" s="67"/>
      <c r="E104" s="47"/>
      <c r="F104" s="47"/>
      <c r="G104" s="47"/>
      <c r="H104" s="48"/>
    </row>
    <row r="105" spans="1:8" s="23" customFormat="1" ht="15.75" hidden="1">
      <c r="A105" s="518"/>
      <c r="B105" s="519"/>
      <c r="C105" s="47"/>
      <c r="D105" s="67"/>
      <c r="E105" s="47"/>
      <c r="F105" s="47"/>
      <c r="G105" s="47"/>
      <c r="H105" s="48"/>
    </row>
    <row r="106" spans="1:8" s="23" customFormat="1" ht="16.5" hidden="1" thickBot="1">
      <c r="A106" s="179"/>
      <c r="B106" s="180"/>
      <c r="C106" s="168"/>
      <c r="D106" s="181"/>
      <c r="E106" s="168"/>
      <c r="F106" s="168"/>
      <c r="G106" s="168"/>
      <c r="H106" s="182"/>
    </row>
    <row r="107" spans="1:8" s="23" customFormat="1" ht="15.75" hidden="1">
      <c r="A107" s="201"/>
      <c r="B107" s="201"/>
      <c r="C107" s="101"/>
      <c r="D107" s="202"/>
      <c r="E107" s="101"/>
      <c r="F107" s="101"/>
      <c r="G107" s="101"/>
      <c r="H107" s="101"/>
    </row>
    <row r="108" spans="1:8" s="23" customFormat="1" ht="16.5" hidden="1" thickBot="1">
      <c r="A108" s="180"/>
      <c r="B108" s="180"/>
      <c r="C108" s="168"/>
      <c r="D108" s="181"/>
      <c r="E108" s="168"/>
      <c r="F108" s="168"/>
      <c r="G108" s="168"/>
      <c r="H108" s="168"/>
    </row>
    <row r="109" spans="1:8" s="23" customFormat="1" ht="19.5" hidden="1" thickBot="1">
      <c r="A109" s="573" t="str">
        <f>A58</f>
        <v xml:space="preserve"> CHAMUNDESHWARI  ELECTRICITY SUPPLY CORPORATION LIMITED</v>
      </c>
      <c r="B109" s="574"/>
      <c r="C109" s="574"/>
      <c r="D109" s="574"/>
      <c r="E109" s="574"/>
      <c r="F109" s="574"/>
      <c r="G109" s="574"/>
      <c r="H109" s="575"/>
    </row>
    <row r="110" spans="1:8" s="23" customFormat="1" ht="15.75" hidden="1">
      <c r="A110" s="552" t="str">
        <f>A59</f>
        <v xml:space="preserve"> Estimate No:                                    Date:</v>
      </c>
      <c r="B110" s="553"/>
      <c r="C110" s="553"/>
      <c r="D110" s="553"/>
      <c r="E110" s="553"/>
      <c r="F110" s="553"/>
      <c r="G110" s="553"/>
      <c r="H110" s="554"/>
    </row>
    <row r="111" spans="1:8" s="23" customFormat="1" ht="15.75" hidden="1">
      <c r="A111" s="555" t="str">
        <f>A3</f>
        <v xml:space="preserve">Estimate </v>
      </c>
      <c r="B111" s="556"/>
      <c r="C111" s="557" t="str">
        <f>C60</f>
        <v xml:space="preserve"> for Providing  link line Linking from Kakotuparmbu ground  </v>
      </c>
      <c r="D111" s="557"/>
      <c r="E111" s="557"/>
      <c r="F111" s="557"/>
      <c r="G111" s="557"/>
      <c r="H111" s="558"/>
    </row>
    <row r="112" spans="1:8" s="23" customFormat="1" ht="15.75" hidden="1">
      <c r="A112" s="559" t="str">
        <f>A4</f>
        <v xml:space="preserve"> DTC To Old Kadangamurooru Line Feeding  towords old kadangamurooru area coming  under   O&amp;M Section Virajpet ,Virajpet Sub Division.</v>
      </c>
      <c r="B112" s="560"/>
      <c r="C112" s="560"/>
      <c r="D112" s="560"/>
      <c r="E112" s="560"/>
      <c r="F112" s="560"/>
      <c r="G112" s="560"/>
      <c r="H112" s="561"/>
    </row>
    <row r="113" spans="1:8" s="23" customFormat="1" ht="15.75" hidden="1">
      <c r="A113" s="24" t="s">
        <v>160</v>
      </c>
      <c r="B113" s="25"/>
      <c r="C113" s="517"/>
      <c r="D113" s="517"/>
      <c r="E113" s="517"/>
      <c r="F113" s="517"/>
      <c r="G113" s="581"/>
      <c r="H113" s="582"/>
    </row>
    <row r="114" spans="1:8" s="23" customFormat="1" hidden="1">
      <c r="A114" s="118">
        <f>C114*F114*H114</f>
        <v>0.14000000000000001</v>
      </c>
      <c r="B114" s="515" t="s">
        <v>25</v>
      </c>
      <c r="C114" s="156">
        <v>3.5000000000000003E-2</v>
      </c>
      <c r="D114" s="583" t="s">
        <v>26</v>
      </c>
      <c r="E114" s="583"/>
      <c r="F114" s="156">
        <v>1</v>
      </c>
      <c r="G114" s="515" t="s">
        <v>27</v>
      </c>
      <c r="H114" s="157">
        <v>4</v>
      </c>
    </row>
    <row r="115" spans="1:8" s="23" customFormat="1" ht="15.75" hidden="1">
      <c r="A115" s="584" t="s">
        <v>28</v>
      </c>
      <c r="B115" s="576" t="s">
        <v>29</v>
      </c>
      <c r="C115" s="576" t="s">
        <v>30</v>
      </c>
      <c r="D115" s="576" t="s">
        <v>31</v>
      </c>
      <c r="E115" s="576" t="s">
        <v>32</v>
      </c>
      <c r="F115" s="576" t="s">
        <v>33</v>
      </c>
      <c r="G115" s="577" t="s">
        <v>34</v>
      </c>
      <c r="H115" s="578"/>
    </row>
    <row r="116" spans="1:8" s="23" customFormat="1" ht="15.75" hidden="1">
      <c r="A116" s="584"/>
      <c r="B116" s="576"/>
      <c r="C116" s="576"/>
      <c r="D116" s="576"/>
      <c r="E116" s="576"/>
      <c r="F116" s="576"/>
      <c r="G116" s="513" t="s">
        <v>32</v>
      </c>
      <c r="H116" s="514" t="s">
        <v>33</v>
      </c>
    </row>
    <row r="117" spans="1:8" s="23" customFormat="1" ht="15.75" hidden="1">
      <c r="A117" s="159">
        <v>1</v>
      </c>
      <c r="B117" s="30" t="s">
        <v>37</v>
      </c>
      <c r="C117" s="31" t="s">
        <v>38</v>
      </c>
      <c r="D117" s="117">
        <v>0</v>
      </c>
      <c r="E117" s="124">
        <v>6258</v>
      </c>
      <c r="F117" s="122">
        <f t="shared" ref="F117:F125" si="4">E117*D117</f>
        <v>0</v>
      </c>
      <c r="G117" s="124">
        <v>1166</v>
      </c>
      <c r="H117" s="160">
        <f t="shared" ref="H117:H120" si="5">G117*D117</f>
        <v>0</v>
      </c>
    </row>
    <row r="118" spans="1:8" s="23" customFormat="1" ht="15.75" hidden="1">
      <c r="A118" s="159">
        <v>2</v>
      </c>
      <c r="B118" s="30" t="s">
        <v>39</v>
      </c>
      <c r="C118" s="31" t="s">
        <v>38</v>
      </c>
      <c r="D118" s="117">
        <v>0</v>
      </c>
      <c r="E118" s="124">
        <v>3689</v>
      </c>
      <c r="F118" s="122">
        <f t="shared" si="4"/>
        <v>0</v>
      </c>
      <c r="G118" s="124">
        <v>1166</v>
      </c>
      <c r="H118" s="160">
        <f t="shared" si="5"/>
        <v>0</v>
      </c>
    </row>
    <row r="119" spans="1:8" s="23" customFormat="1" ht="15.75" hidden="1">
      <c r="A119" s="159">
        <v>3</v>
      </c>
      <c r="B119" s="30" t="s">
        <v>40</v>
      </c>
      <c r="C119" s="31" t="s">
        <v>38</v>
      </c>
      <c r="D119" s="117">
        <v>0</v>
      </c>
      <c r="E119" s="32">
        <v>4706</v>
      </c>
      <c r="F119" s="122">
        <f t="shared" si="4"/>
        <v>0</v>
      </c>
      <c r="G119" s="124">
        <v>932</v>
      </c>
      <c r="H119" s="160">
        <f t="shared" si="5"/>
        <v>0</v>
      </c>
    </row>
    <row r="120" spans="1:8" s="23" customFormat="1" ht="15.75" hidden="1">
      <c r="A120" s="159">
        <v>4</v>
      </c>
      <c r="B120" s="30" t="s">
        <v>129</v>
      </c>
      <c r="C120" s="31" t="s">
        <v>38</v>
      </c>
      <c r="D120" s="117">
        <v>0</v>
      </c>
      <c r="E120" s="32">
        <v>2496</v>
      </c>
      <c r="F120" s="122">
        <f t="shared" si="4"/>
        <v>0</v>
      </c>
      <c r="G120" s="124">
        <v>932</v>
      </c>
      <c r="H120" s="160">
        <f t="shared" si="5"/>
        <v>0</v>
      </c>
    </row>
    <row r="121" spans="1:8" s="23" customFormat="1" ht="15.75" hidden="1">
      <c r="A121" s="159">
        <v>5</v>
      </c>
      <c r="B121" s="30" t="s">
        <v>42</v>
      </c>
      <c r="C121" s="117" t="s">
        <v>36</v>
      </c>
      <c r="D121" s="117">
        <v>0</v>
      </c>
      <c r="E121" s="32">
        <v>258</v>
      </c>
      <c r="F121" s="28">
        <f t="shared" si="4"/>
        <v>0</v>
      </c>
      <c r="G121" s="124">
        <v>106</v>
      </c>
      <c r="H121" s="161">
        <f>G121*D121</f>
        <v>0</v>
      </c>
    </row>
    <row r="122" spans="1:8" s="23" customFormat="1" ht="15.75" hidden="1">
      <c r="A122" s="159">
        <v>6</v>
      </c>
      <c r="B122" s="30" t="s">
        <v>43</v>
      </c>
      <c r="C122" s="117" t="s">
        <v>36</v>
      </c>
      <c r="D122" s="117">
        <v>2</v>
      </c>
      <c r="E122" s="32">
        <v>272</v>
      </c>
      <c r="F122" s="28">
        <f t="shared" si="4"/>
        <v>544</v>
      </c>
      <c r="G122" s="135">
        <v>106</v>
      </c>
      <c r="H122" s="161">
        <f>G122*D122</f>
        <v>212</v>
      </c>
    </row>
    <row r="123" spans="1:8" s="23" customFormat="1" ht="15.75" hidden="1">
      <c r="A123" s="159">
        <v>7</v>
      </c>
      <c r="B123" s="30" t="s">
        <v>44</v>
      </c>
      <c r="C123" s="117" t="s">
        <v>38</v>
      </c>
      <c r="D123" s="117">
        <v>0</v>
      </c>
      <c r="E123" s="124">
        <v>16</v>
      </c>
      <c r="F123" s="122">
        <f t="shared" si="4"/>
        <v>0</v>
      </c>
      <c r="G123" s="124">
        <v>0</v>
      </c>
      <c r="H123" s="160">
        <f>G123*D123</f>
        <v>0</v>
      </c>
    </row>
    <row r="124" spans="1:8" s="23" customFormat="1" ht="15.75" hidden="1">
      <c r="A124" s="159">
        <v>8</v>
      </c>
      <c r="B124" s="30" t="s">
        <v>45</v>
      </c>
      <c r="C124" s="117" t="s">
        <v>38</v>
      </c>
      <c r="D124" s="117">
        <v>8</v>
      </c>
      <c r="E124" s="124">
        <v>48</v>
      </c>
      <c r="F124" s="122">
        <f t="shared" si="4"/>
        <v>384</v>
      </c>
      <c r="G124" s="124">
        <v>0</v>
      </c>
      <c r="H124" s="160">
        <f>G124*D124</f>
        <v>0</v>
      </c>
    </row>
    <row r="125" spans="1:8" s="23" customFormat="1" ht="15.75" hidden="1">
      <c r="A125" s="159">
        <v>9</v>
      </c>
      <c r="B125" s="30" t="s">
        <v>161</v>
      </c>
      <c r="C125" s="31" t="s">
        <v>47</v>
      </c>
      <c r="D125" s="203">
        <f>A114+A114*1.5%</f>
        <v>0.1421</v>
      </c>
      <c r="E125" s="124">
        <v>21552</v>
      </c>
      <c r="F125" s="122">
        <f t="shared" si="4"/>
        <v>3062.5392000000002</v>
      </c>
      <c r="G125" s="124">
        <v>2104</v>
      </c>
      <c r="H125" s="160">
        <f t="shared" ref="H125:H130" si="6">G125*D125</f>
        <v>298.97840000000002</v>
      </c>
    </row>
    <row r="126" spans="1:8" s="23" customFormat="1" ht="15.75" hidden="1">
      <c r="A126" s="159">
        <v>10</v>
      </c>
      <c r="B126" s="30" t="s">
        <v>48</v>
      </c>
      <c r="C126" s="31"/>
      <c r="D126" s="117"/>
      <c r="E126" s="124"/>
      <c r="F126" s="122">
        <f>F125*3%</f>
        <v>91.876176000000001</v>
      </c>
      <c r="G126" s="124"/>
      <c r="H126" s="160">
        <f t="shared" si="6"/>
        <v>0</v>
      </c>
    </row>
    <row r="127" spans="1:8" s="23" customFormat="1" ht="15.75" hidden="1">
      <c r="A127" s="159">
        <v>11</v>
      </c>
      <c r="B127" s="30" t="s">
        <v>49</v>
      </c>
      <c r="C127" s="117" t="s">
        <v>36</v>
      </c>
      <c r="D127" s="117">
        <v>0</v>
      </c>
      <c r="E127" s="32">
        <v>830</v>
      </c>
      <c r="F127" s="122">
        <f t="shared" ref="F127:F135" si="7">E127*D127</f>
        <v>0</v>
      </c>
      <c r="G127" s="124">
        <v>390</v>
      </c>
      <c r="H127" s="160">
        <f t="shared" si="6"/>
        <v>0</v>
      </c>
    </row>
    <row r="128" spans="1:8" s="23" customFormat="1" ht="15.75" hidden="1">
      <c r="A128" s="159">
        <v>12</v>
      </c>
      <c r="B128" s="30" t="s">
        <v>50</v>
      </c>
      <c r="C128" s="31" t="s">
        <v>38</v>
      </c>
      <c r="D128" s="117">
        <v>0</v>
      </c>
      <c r="E128" s="124">
        <v>165</v>
      </c>
      <c r="F128" s="122">
        <f t="shared" si="7"/>
        <v>0</v>
      </c>
      <c r="G128" s="124">
        <v>61</v>
      </c>
      <c r="H128" s="160">
        <f t="shared" si="6"/>
        <v>0</v>
      </c>
    </row>
    <row r="129" spans="1:8" s="23" customFormat="1" ht="15.75" hidden="1">
      <c r="A129" s="159">
        <v>13</v>
      </c>
      <c r="B129" s="30" t="s">
        <v>51</v>
      </c>
      <c r="C129" s="117" t="s">
        <v>52</v>
      </c>
      <c r="D129" s="117">
        <v>0</v>
      </c>
      <c r="E129" s="124">
        <v>80</v>
      </c>
      <c r="F129" s="122">
        <f t="shared" si="7"/>
        <v>0</v>
      </c>
      <c r="G129" s="124">
        <v>663</v>
      </c>
      <c r="H129" s="160">
        <f t="shared" si="6"/>
        <v>0</v>
      </c>
    </row>
    <row r="130" spans="1:8" s="23" customFormat="1" ht="15.75" hidden="1">
      <c r="A130" s="159">
        <v>14</v>
      </c>
      <c r="B130" s="30" t="s">
        <v>55</v>
      </c>
      <c r="C130" s="31" t="s">
        <v>47</v>
      </c>
      <c r="D130" s="117">
        <v>0</v>
      </c>
      <c r="E130" s="124">
        <v>0</v>
      </c>
      <c r="F130" s="122">
        <f t="shared" si="7"/>
        <v>0</v>
      </c>
      <c r="G130" s="124">
        <v>3375</v>
      </c>
      <c r="H130" s="160">
        <f t="shared" si="6"/>
        <v>0</v>
      </c>
    </row>
    <row r="131" spans="1:8" s="23" customFormat="1" ht="15.75" hidden="1">
      <c r="A131" s="159">
        <v>15</v>
      </c>
      <c r="B131" s="33" t="s">
        <v>56</v>
      </c>
      <c r="C131" s="34" t="s">
        <v>47</v>
      </c>
      <c r="D131" s="92">
        <v>0</v>
      </c>
      <c r="E131" s="124">
        <v>0</v>
      </c>
      <c r="F131" s="122">
        <f t="shared" si="7"/>
        <v>0</v>
      </c>
      <c r="G131" s="124">
        <v>187</v>
      </c>
      <c r="H131" s="160">
        <f>G131*D131</f>
        <v>0</v>
      </c>
    </row>
    <row r="132" spans="1:8" s="23" customFormat="1" ht="15.75" hidden="1">
      <c r="A132" s="159">
        <v>16</v>
      </c>
      <c r="B132" s="30" t="s">
        <v>141</v>
      </c>
      <c r="C132" s="34" t="s">
        <v>47</v>
      </c>
      <c r="D132" s="92">
        <v>0</v>
      </c>
      <c r="E132" s="124">
        <v>0</v>
      </c>
      <c r="F132" s="122">
        <f t="shared" si="7"/>
        <v>0</v>
      </c>
      <c r="G132" s="124">
        <v>1166</v>
      </c>
      <c r="H132" s="160">
        <f>G132*D132</f>
        <v>0</v>
      </c>
    </row>
    <row r="133" spans="1:8" s="23" customFormat="1" ht="15.75" hidden="1">
      <c r="A133" s="159">
        <v>17</v>
      </c>
      <c r="B133" s="35" t="s">
        <v>57</v>
      </c>
      <c r="C133" s="34" t="s">
        <v>38</v>
      </c>
      <c r="D133" s="206">
        <f>SUM(D119:D120)</f>
        <v>0</v>
      </c>
      <c r="E133" s="124">
        <v>0</v>
      </c>
      <c r="F133" s="122">
        <f t="shared" si="7"/>
        <v>0</v>
      </c>
      <c r="G133" s="124">
        <v>69</v>
      </c>
      <c r="H133" s="160">
        <f>G133*D133</f>
        <v>0</v>
      </c>
    </row>
    <row r="134" spans="1:8" s="23" customFormat="1" ht="15.75" hidden="1">
      <c r="A134" s="159">
        <v>18</v>
      </c>
      <c r="B134" s="35" t="s">
        <v>146</v>
      </c>
      <c r="C134" s="31" t="s">
        <v>36</v>
      </c>
      <c r="D134" s="204">
        <f>SUM(D117:D118)</f>
        <v>0</v>
      </c>
      <c r="E134" s="124">
        <v>0</v>
      </c>
      <c r="F134" s="122">
        <f t="shared" si="7"/>
        <v>0</v>
      </c>
      <c r="G134" s="124">
        <v>92</v>
      </c>
      <c r="H134" s="160">
        <f>D134*G134*1.9</f>
        <v>0</v>
      </c>
    </row>
    <row r="135" spans="1:8" s="23" customFormat="1" ht="15.75" hidden="1">
      <c r="A135" s="159">
        <v>19</v>
      </c>
      <c r="B135" s="30" t="s">
        <v>58</v>
      </c>
      <c r="C135" s="31" t="s">
        <v>47</v>
      </c>
      <c r="D135" s="117">
        <v>0</v>
      </c>
      <c r="E135" s="124">
        <v>0</v>
      </c>
      <c r="F135" s="122">
        <f t="shared" si="7"/>
        <v>0</v>
      </c>
      <c r="G135" s="124">
        <v>1894</v>
      </c>
      <c r="H135" s="160">
        <f>D135*G135*1.9</f>
        <v>0</v>
      </c>
    </row>
    <row r="136" spans="1:8" s="23" customFormat="1" ht="15.75" hidden="1">
      <c r="A136" s="159">
        <v>20</v>
      </c>
      <c r="B136" s="30" t="s">
        <v>59</v>
      </c>
      <c r="C136" s="30"/>
      <c r="D136" s="31"/>
      <c r="E136" s="32"/>
      <c r="F136" s="29">
        <f>F137-SUM(F117:F135)</f>
        <v>17.584623999999621</v>
      </c>
      <c r="G136" s="32"/>
      <c r="H136" s="161">
        <f>H137-SUM(H117:H135)</f>
        <v>89.021599999999978</v>
      </c>
    </row>
    <row r="137" spans="1:8" s="23" customFormat="1" ht="15.75" hidden="1">
      <c r="A137" s="162"/>
      <c r="B137" s="37" t="s">
        <v>60</v>
      </c>
      <c r="C137" s="36"/>
      <c r="D137" s="38"/>
      <c r="E137" s="39"/>
      <c r="F137" s="40">
        <f>ROUND(SUM(F117:F135)+49,-2)</f>
        <v>4100</v>
      </c>
      <c r="G137" s="40"/>
      <c r="H137" s="163">
        <f>ROUND(SUM(H117:H135)+49,-2)</f>
        <v>600</v>
      </c>
    </row>
    <row r="138" spans="1:8" s="23" customFormat="1" ht="15.75" hidden="1">
      <c r="A138" s="164">
        <v>21</v>
      </c>
      <c r="B138" s="562" t="s">
        <v>61</v>
      </c>
      <c r="C138" s="562"/>
      <c r="D138" s="562"/>
      <c r="E138" s="562"/>
      <c r="F138" s="42">
        <f>H137</f>
        <v>600</v>
      </c>
      <c r="G138" s="30"/>
      <c r="H138" s="165"/>
    </row>
    <row r="139" spans="1:8" s="23" customFormat="1" ht="15.75" hidden="1">
      <c r="A139" s="164"/>
      <c r="B139" s="562" t="s">
        <v>142</v>
      </c>
      <c r="C139" s="562"/>
      <c r="D139" s="562"/>
      <c r="E139" s="562"/>
      <c r="F139" s="42">
        <f>F138*45%</f>
        <v>270</v>
      </c>
      <c r="G139" s="30"/>
      <c r="H139" s="165"/>
    </row>
    <row r="140" spans="1:8" s="23" customFormat="1" ht="15.75" hidden="1">
      <c r="A140" s="164">
        <v>22</v>
      </c>
      <c r="B140" s="538" t="s">
        <v>145</v>
      </c>
      <c r="C140" s="539"/>
      <c r="D140" s="539"/>
      <c r="E140" s="540"/>
      <c r="F140" s="42">
        <f>18%*(F138+F139)</f>
        <v>156.6</v>
      </c>
      <c r="G140" s="30"/>
      <c r="H140" s="165"/>
    </row>
    <row r="141" spans="1:8" s="23" customFormat="1" ht="15.75" hidden="1">
      <c r="A141" s="164">
        <v>23</v>
      </c>
      <c r="B141" s="541" t="s">
        <v>140</v>
      </c>
      <c r="C141" s="542"/>
      <c r="D141" s="542"/>
      <c r="E141" s="543"/>
      <c r="F141" s="42">
        <f>2%*F137</f>
        <v>82</v>
      </c>
      <c r="G141" s="30"/>
      <c r="H141" s="165"/>
    </row>
    <row r="142" spans="1:8" s="23" customFormat="1" ht="15.75" hidden="1">
      <c r="A142" s="164">
        <v>24</v>
      </c>
      <c r="B142" s="541" t="s">
        <v>150</v>
      </c>
      <c r="C142" s="542"/>
      <c r="D142" s="542"/>
      <c r="E142" s="543"/>
      <c r="F142" s="42">
        <f>16.25%*(F138+F139)</f>
        <v>141.375</v>
      </c>
      <c r="G142" s="30"/>
      <c r="H142" s="165"/>
    </row>
    <row r="143" spans="1:8" s="23" customFormat="1" ht="15.75" hidden="1">
      <c r="A143" s="164">
        <v>25</v>
      </c>
      <c r="B143" s="544" t="s">
        <v>62</v>
      </c>
      <c r="C143" s="544"/>
      <c r="D143" s="544"/>
      <c r="E143" s="544"/>
      <c r="F143" s="42">
        <f>SUM(F137:F139)*2%</f>
        <v>99.4</v>
      </c>
      <c r="G143" s="43"/>
      <c r="H143" s="166"/>
    </row>
    <row r="144" spans="1:8" s="23" customFormat="1" ht="15.75" hidden="1">
      <c r="A144" s="164">
        <v>26</v>
      </c>
      <c r="B144" s="544" t="s">
        <v>99</v>
      </c>
      <c r="C144" s="544"/>
      <c r="D144" s="544"/>
      <c r="E144" s="544"/>
      <c r="F144" s="42">
        <f>SUM(F138:F139)*20%</f>
        <v>174</v>
      </c>
      <c r="G144" s="30"/>
      <c r="H144" s="165"/>
    </row>
    <row r="145" spans="1:8" s="23" customFormat="1" ht="15.75" hidden="1">
      <c r="A145" s="164">
        <v>27</v>
      </c>
      <c r="B145" s="544" t="s">
        <v>63</v>
      </c>
      <c r="C145" s="544"/>
      <c r="D145" s="544"/>
      <c r="E145" s="544"/>
      <c r="F145" s="42">
        <v>0</v>
      </c>
      <c r="G145" s="30"/>
      <c r="H145" s="165"/>
    </row>
    <row r="146" spans="1:8" s="23" customFormat="1" ht="15.75" hidden="1">
      <c r="A146" s="164">
        <v>28</v>
      </c>
      <c r="B146" s="544" t="s">
        <v>64</v>
      </c>
      <c r="C146" s="544"/>
      <c r="D146" s="544"/>
      <c r="E146" s="544"/>
      <c r="F146" s="42">
        <v>200</v>
      </c>
      <c r="G146" s="30"/>
      <c r="H146" s="165"/>
    </row>
    <row r="147" spans="1:8" s="23" customFormat="1" ht="15.75" hidden="1">
      <c r="A147" s="164">
        <v>29</v>
      </c>
      <c r="B147" s="544" t="s">
        <v>65</v>
      </c>
      <c r="C147" s="544"/>
      <c r="D147" s="544"/>
      <c r="E147" s="544"/>
      <c r="F147" s="42">
        <v>0</v>
      </c>
      <c r="G147" s="30"/>
      <c r="H147" s="165"/>
    </row>
    <row r="148" spans="1:8" s="23" customFormat="1" ht="15.75" hidden="1">
      <c r="A148" s="563" t="s">
        <v>66</v>
      </c>
      <c r="B148" s="564"/>
      <c r="C148" s="564"/>
      <c r="D148" s="564"/>
      <c r="E148" s="564"/>
      <c r="F148" s="44">
        <f>SUM(F137:F147)</f>
        <v>5823.375</v>
      </c>
      <c r="G148" s="579"/>
      <c r="H148" s="580"/>
    </row>
    <row r="149" spans="1:8" s="23" customFormat="1" ht="15.75" hidden="1">
      <c r="A149" s="45" t="s">
        <v>100</v>
      </c>
      <c r="B149" s="46"/>
      <c r="C149" s="47"/>
      <c r="D149" s="517"/>
      <c r="E149" s="47"/>
      <c r="F149" s="47"/>
      <c r="G149" s="47"/>
      <c r="H149" s="48"/>
    </row>
    <row r="150" spans="1:8" s="23" customFormat="1" ht="15.75" hidden="1">
      <c r="A150" s="547" t="s">
        <v>67</v>
      </c>
      <c r="B150" s="548"/>
      <c r="C150" s="548"/>
      <c r="D150" s="548"/>
      <c r="E150" s="548"/>
      <c r="F150" s="548"/>
      <c r="G150" s="548"/>
      <c r="H150" s="549"/>
    </row>
    <row r="151" spans="1:8" s="23" customFormat="1" ht="15.75" hidden="1">
      <c r="A151" s="49"/>
      <c r="B151" s="47"/>
      <c r="C151" s="47"/>
      <c r="D151" s="517"/>
      <c r="E151" s="47"/>
      <c r="F151" s="550"/>
      <c r="G151" s="550"/>
      <c r="H151" s="551"/>
    </row>
    <row r="152" spans="1:8" s="23" customFormat="1" ht="15.75" hidden="1">
      <c r="A152" s="49"/>
      <c r="B152" s="47"/>
      <c r="C152" s="47"/>
      <c r="D152" s="517"/>
      <c r="E152" s="47"/>
      <c r="F152" s="550"/>
      <c r="G152" s="550"/>
      <c r="H152" s="551"/>
    </row>
    <row r="153" spans="1:8" s="23" customFormat="1" ht="15.75" hidden="1">
      <c r="A153" s="518"/>
      <c r="B153" s="519"/>
      <c r="C153" s="47"/>
      <c r="D153" s="67"/>
      <c r="E153" s="47"/>
      <c r="F153" s="47"/>
      <c r="G153" s="47"/>
      <c r="H153" s="48"/>
    </row>
    <row r="154" spans="1:8" s="23" customFormat="1" ht="15.75" hidden="1">
      <c r="A154" s="518"/>
      <c r="B154" s="519"/>
      <c r="C154" s="47"/>
      <c r="D154" s="67"/>
      <c r="E154" s="47"/>
      <c r="F154" s="47"/>
      <c r="G154" s="47"/>
      <c r="H154" s="48"/>
    </row>
    <row r="155" spans="1:8" s="23" customFormat="1" ht="15.75" hidden="1">
      <c r="A155" s="518"/>
      <c r="B155" s="519"/>
      <c r="C155" s="47"/>
      <c r="D155" s="67"/>
      <c r="E155" s="47"/>
      <c r="F155" s="47"/>
      <c r="G155" s="47"/>
      <c r="H155" s="48"/>
    </row>
    <row r="156" spans="1:8" s="23" customFormat="1" ht="15.75" hidden="1">
      <c r="A156" s="518"/>
      <c r="B156" s="519"/>
      <c r="C156" s="47"/>
      <c r="D156" s="67"/>
      <c r="E156" s="47"/>
      <c r="F156" s="47"/>
      <c r="G156" s="47"/>
      <c r="H156" s="48"/>
    </row>
    <row r="157" spans="1:8" s="23" customFormat="1" ht="15.75" hidden="1">
      <c r="A157" s="518"/>
      <c r="B157" s="519"/>
      <c r="C157" s="47"/>
      <c r="D157" s="67"/>
      <c r="E157" s="47"/>
      <c r="F157" s="47"/>
      <c r="G157" s="47"/>
      <c r="H157" s="48"/>
    </row>
    <row r="158" spans="1:8" s="23" customFormat="1" ht="15.75" hidden="1">
      <c r="A158" s="518"/>
      <c r="B158" s="519"/>
      <c r="C158" s="47"/>
      <c r="D158" s="67"/>
      <c r="E158" s="47"/>
      <c r="F158" s="47"/>
      <c r="G158" s="47"/>
      <c r="H158" s="48"/>
    </row>
    <row r="159" spans="1:8" s="23" customFormat="1" ht="15.75" hidden="1">
      <c r="A159" s="518"/>
      <c r="B159" s="519"/>
      <c r="C159" s="47"/>
      <c r="D159" s="67"/>
      <c r="E159" s="47"/>
      <c r="F159" s="47"/>
      <c r="G159" s="47"/>
      <c r="H159" s="48"/>
    </row>
    <row r="160" spans="1:8" s="23" customFormat="1" ht="15.75" hidden="1">
      <c r="A160" s="518"/>
      <c r="B160" s="519"/>
      <c r="C160" s="47"/>
      <c r="D160" s="67"/>
      <c r="E160" s="47"/>
      <c r="F160" s="47"/>
      <c r="G160" s="47"/>
      <c r="H160" s="48"/>
    </row>
    <row r="161" spans="1:8" s="23" customFormat="1" ht="15.75" hidden="1">
      <c r="A161" s="518"/>
      <c r="B161" s="519"/>
      <c r="C161" s="47"/>
      <c r="D161" s="67"/>
      <c r="E161" s="47"/>
      <c r="F161" s="47"/>
      <c r="G161" s="47"/>
      <c r="H161" s="48"/>
    </row>
    <row r="162" spans="1:8" s="23" customFormat="1" ht="15.75" hidden="1">
      <c r="A162" s="518"/>
      <c r="B162" s="519"/>
      <c r="C162" s="47"/>
      <c r="D162" s="67"/>
      <c r="E162" s="47"/>
      <c r="F162" s="47"/>
      <c r="G162" s="47"/>
      <c r="H162" s="48"/>
    </row>
    <row r="163" spans="1:8" s="23" customFormat="1" ht="15.75" hidden="1">
      <c r="A163" s="518"/>
      <c r="B163" s="519"/>
      <c r="C163" s="47"/>
      <c r="D163" s="67"/>
      <c r="E163" s="47"/>
      <c r="F163" s="47"/>
      <c r="G163" s="47"/>
      <c r="H163" s="48"/>
    </row>
    <row r="164" spans="1:8" s="23" customFormat="1" ht="15.75" hidden="1">
      <c r="A164" s="518"/>
      <c r="B164" s="519"/>
      <c r="C164" s="47"/>
      <c r="D164" s="67"/>
      <c r="E164" s="47"/>
      <c r="F164" s="47"/>
      <c r="G164" s="47"/>
      <c r="H164" s="48"/>
    </row>
    <row r="165" spans="1:8" s="23" customFormat="1" ht="15.75" hidden="1">
      <c r="A165" s="518"/>
      <c r="B165" s="519"/>
      <c r="C165" s="47"/>
      <c r="D165" s="67"/>
      <c r="E165" s="47"/>
      <c r="F165" s="47"/>
      <c r="G165" s="47"/>
      <c r="H165" s="48"/>
    </row>
    <row r="166" spans="1:8" s="23" customFormat="1" ht="16.5" hidden="1" thickBot="1">
      <c r="A166" s="179"/>
      <c r="B166" s="180"/>
      <c r="C166" s="168"/>
      <c r="D166" s="181"/>
      <c r="E166" s="168"/>
      <c r="F166" s="168"/>
      <c r="G166" s="168"/>
      <c r="H166" s="182"/>
    </row>
    <row r="167" spans="1:8" s="23" customFormat="1" ht="19.5" thickBot="1">
      <c r="A167" s="573" t="s">
        <v>23</v>
      </c>
      <c r="B167" s="574"/>
      <c r="C167" s="574"/>
      <c r="D167" s="574"/>
      <c r="E167" s="574"/>
      <c r="F167" s="574"/>
      <c r="G167" s="574"/>
      <c r="H167" s="575"/>
    </row>
    <row r="168" spans="1:8" s="23" customFormat="1" ht="15.75">
      <c r="A168" s="611"/>
      <c r="B168" s="550"/>
      <c r="C168" s="550"/>
      <c r="D168" s="550"/>
      <c r="E168" s="550"/>
      <c r="F168" s="550"/>
      <c r="G168" s="550"/>
      <c r="H168" s="551"/>
    </row>
    <row r="169" spans="1:8" s="23" customFormat="1" ht="15.75">
      <c r="A169" s="555" t="s">
        <v>177</v>
      </c>
      <c r="B169" s="556"/>
      <c r="C169" s="557" t="s">
        <v>178</v>
      </c>
      <c r="D169" s="557"/>
      <c r="E169" s="557"/>
      <c r="F169" s="557"/>
      <c r="G169" s="557"/>
      <c r="H169" s="558"/>
    </row>
    <row r="170" spans="1:8" s="23" customFormat="1" ht="16.5" thickBot="1">
      <c r="A170" s="559" t="s">
        <v>179</v>
      </c>
      <c r="B170" s="560"/>
      <c r="C170" s="560"/>
      <c r="D170" s="560"/>
      <c r="E170" s="560"/>
      <c r="F170" s="560"/>
      <c r="G170" s="560"/>
      <c r="H170" s="561"/>
    </row>
    <row r="171" spans="1:8" s="23" customFormat="1" ht="15.75">
      <c r="A171" s="50" t="s">
        <v>176</v>
      </c>
      <c r="B171" s="51" t="s">
        <v>181</v>
      </c>
      <c r="C171" s="52"/>
      <c r="D171" s="53"/>
      <c r="E171" s="52"/>
      <c r="F171" s="52"/>
      <c r="G171" s="52"/>
      <c r="H171" s="54"/>
    </row>
    <row r="172" spans="1:8" s="23" customFormat="1" ht="15.75">
      <c r="A172" s="618" t="s">
        <v>28</v>
      </c>
      <c r="B172" s="576" t="s">
        <v>29</v>
      </c>
      <c r="C172" s="576" t="s">
        <v>30</v>
      </c>
      <c r="D172" s="576" t="s">
        <v>31</v>
      </c>
      <c r="E172" s="576" t="s">
        <v>32</v>
      </c>
      <c r="F172" s="576" t="s">
        <v>33</v>
      </c>
      <c r="G172" s="577" t="s">
        <v>34</v>
      </c>
      <c r="H172" s="578"/>
    </row>
    <row r="173" spans="1:8" s="23" customFormat="1" ht="15.75">
      <c r="A173" s="618"/>
      <c r="B173" s="576"/>
      <c r="C173" s="576"/>
      <c r="D173" s="576"/>
      <c r="E173" s="576"/>
      <c r="F173" s="576"/>
      <c r="G173" s="513" t="s">
        <v>32</v>
      </c>
      <c r="H173" s="514" t="s">
        <v>33</v>
      </c>
    </row>
    <row r="174" spans="1:8" s="23" customFormat="1" ht="15.75">
      <c r="A174" s="172">
        <v>1</v>
      </c>
      <c r="B174" s="510" t="s">
        <v>182</v>
      </c>
      <c r="C174" s="55" t="s">
        <v>38</v>
      </c>
      <c r="D174" s="55">
        <v>6</v>
      </c>
      <c r="E174" s="125">
        <v>932</v>
      </c>
      <c r="F174" s="126">
        <f t="shared" ref="F174:F175" si="8">D174*E174</f>
        <v>5592</v>
      </c>
      <c r="G174" s="125">
        <v>932</v>
      </c>
      <c r="H174" s="173">
        <f t="shared" ref="H174:H175" si="9">D174*G174</f>
        <v>5592</v>
      </c>
    </row>
    <row r="175" spans="1:8" s="23" customFormat="1" ht="15.75">
      <c r="A175" s="172">
        <v>2</v>
      </c>
      <c r="B175" s="58" t="s">
        <v>183</v>
      </c>
      <c r="C175" s="55" t="s">
        <v>38</v>
      </c>
      <c r="D175" s="55">
        <v>3</v>
      </c>
      <c r="E175" s="125">
        <v>106</v>
      </c>
      <c r="F175" s="126">
        <f t="shared" si="8"/>
        <v>318</v>
      </c>
      <c r="G175" s="125">
        <v>106</v>
      </c>
      <c r="H175" s="173">
        <f t="shared" si="9"/>
        <v>318</v>
      </c>
    </row>
    <row r="176" spans="1:8" s="23" customFormat="1" ht="15.75">
      <c r="A176" s="172">
        <v>3</v>
      </c>
      <c r="B176" s="58" t="s">
        <v>184</v>
      </c>
      <c r="C176" s="55"/>
      <c r="D176" s="55"/>
      <c r="E176" s="56"/>
      <c r="F176" s="57"/>
      <c r="G176" s="56"/>
      <c r="H176" s="174">
        <v>38</v>
      </c>
    </row>
    <row r="177" spans="1:8" s="189" customFormat="1" ht="15.75">
      <c r="A177" s="172"/>
      <c r="B177" s="663" t="s">
        <v>0</v>
      </c>
      <c r="C177" s="664"/>
      <c r="D177" s="664"/>
      <c r="E177" s="664"/>
      <c r="F177" s="665"/>
      <c r="G177" s="56"/>
      <c r="H177" s="174">
        <f>SUM(H174:H176)</f>
        <v>5948</v>
      </c>
    </row>
    <row r="178" spans="1:8" s="23" customFormat="1" ht="15.75">
      <c r="A178" s="177">
        <v>4</v>
      </c>
      <c r="B178" s="544" t="s">
        <v>61</v>
      </c>
      <c r="C178" s="544"/>
      <c r="D178" s="544"/>
      <c r="E178" s="544"/>
      <c r="F178" s="28"/>
      <c r="G178" s="60"/>
      <c r="H178" s="161">
        <f>H177</f>
        <v>5948</v>
      </c>
    </row>
    <row r="179" spans="1:8" s="23" customFormat="1" ht="15.75">
      <c r="A179" s="177">
        <v>5</v>
      </c>
      <c r="B179" s="544" t="s">
        <v>143</v>
      </c>
      <c r="C179" s="544"/>
      <c r="D179" s="544"/>
      <c r="E179" s="544"/>
      <c r="F179" s="28"/>
      <c r="G179" s="60"/>
      <c r="H179" s="178">
        <f>H178*45%</f>
        <v>2676.6</v>
      </c>
    </row>
    <row r="180" spans="1:8" s="23" customFormat="1" ht="15.75">
      <c r="A180" s="177">
        <v>6</v>
      </c>
      <c r="B180" s="538" t="s">
        <v>145</v>
      </c>
      <c r="C180" s="539"/>
      <c r="D180" s="539"/>
      <c r="E180" s="540"/>
      <c r="F180" s="28"/>
      <c r="G180" s="60"/>
      <c r="H180" s="178">
        <f>H177*18%</f>
        <v>1070.6399999999999</v>
      </c>
    </row>
    <row r="181" spans="1:8" s="23" customFormat="1" ht="15.75">
      <c r="A181" s="177">
        <v>7</v>
      </c>
      <c r="B181" s="541" t="s">
        <v>140</v>
      </c>
      <c r="C181" s="542"/>
      <c r="D181" s="542"/>
      <c r="E181" s="543"/>
      <c r="F181" s="28"/>
      <c r="G181" s="60"/>
      <c r="H181" s="178">
        <f>2%*0</f>
        <v>0</v>
      </c>
    </row>
    <row r="182" spans="1:8" s="23" customFormat="1" ht="15.75">
      <c r="A182" s="177">
        <v>8</v>
      </c>
      <c r="B182" s="541" t="s">
        <v>150</v>
      </c>
      <c r="C182" s="542"/>
      <c r="D182" s="542"/>
      <c r="E182" s="543"/>
      <c r="F182" s="28"/>
      <c r="G182" s="60"/>
      <c r="H182" s="178">
        <f>16.25%*(H178+H179)</f>
        <v>1401.4975000000002</v>
      </c>
    </row>
    <row r="183" spans="1:8" s="23" customFormat="1" ht="15.75">
      <c r="A183" s="177">
        <v>9</v>
      </c>
      <c r="B183" s="544" t="s">
        <v>62</v>
      </c>
      <c r="C183" s="544"/>
      <c r="D183" s="544"/>
      <c r="E183" s="544"/>
      <c r="F183" s="42"/>
      <c r="G183" s="43"/>
      <c r="H183" s="166">
        <f>2%*H177</f>
        <v>118.96000000000001</v>
      </c>
    </row>
    <row r="184" spans="1:8" s="23" customFormat="1" ht="15.75">
      <c r="A184" s="177">
        <v>10</v>
      </c>
      <c r="B184" s="544" t="s">
        <v>99</v>
      </c>
      <c r="C184" s="544"/>
      <c r="D184" s="544"/>
      <c r="E184" s="544"/>
      <c r="F184" s="42"/>
      <c r="G184" s="30"/>
      <c r="H184" s="165">
        <f>20%*(H178+H179)</f>
        <v>1724.92</v>
      </c>
    </row>
    <row r="185" spans="1:8" s="23" customFormat="1" ht="15.75">
      <c r="A185" s="177">
        <v>11</v>
      </c>
      <c r="B185" s="544" t="s">
        <v>63</v>
      </c>
      <c r="C185" s="544"/>
      <c r="D185" s="544"/>
      <c r="E185" s="544"/>
      <c r="F185" s="42"/>
      <c r="G185" s="30"/>
      <c r="H185" s="165">
        <v>0</v>
      </c>
    </row>
    <row r="186" spans="1:8" s="23" customFormat="1" ht="15.75">
      <c r="A186" s="177">
        <v>12</v>
      </c>
      <c r="B186" s="544" t="s">
        <v>64</v>
      </c>
      <c r="C186" s="544"/>
      <c r="D186" s="544"/>
      <c r="E186" s="544"/>
      <c r="F186" s="42"/>
      <c r="G186" s="30"/>
      <c r="H186" s="165">
        <v>0</v>
      </c>
    </row>
    <row r="187" spans="1:8" s="23" customFormat="1" ht="15.75">
      <c r="A187" s="177">
        <v>13</v>
      </c>
      <c r="B187" s="544" t="s">
        <v>65</v>
      </c>
      <c r="C187" s="544"/>
      <c r="D187" s="544"/>
      <c r="E187" s="544"/>
      <c r="F187" s="42"/>
      <c r="G187" s="30"/>
      <c r="H187" s="165">
        <v>0</v>
      </c>
    </row>
    <row r="188" spans="1:8" s="23" customFormat="1" ht="16.5" thickBot="1">
      <c r="A188" s="602" t="s">
        <v>66</v>
      </c>
      <c r="B188" s="603"/>
      <c r="C188" s="603"/>
      <c r="D188" s="603"/>
      <c r="E188" s="603"/>
      <c r="F188" s="66">
        <f>H178+H179+H180+H181+H182+H183+H184+H185+H186+H187</f>
        <v>12940.617499999998</v>
      </c>
      <c r="G188" s="604"/>
      <c r="H188" s="605"/>
    </row>
    <row r="189" spans="1:8" s="23" customFormat="1" ht="15.75">
      <c r="A189" s="45"/>
      <c r="B189" s="46"/>
      <c r="C189" s="46"/>
      <c r="D189" s="511"/>
      <c r="E189" s="46"/>
      <c r="F189" s="46"/>
      <c r="G189" s="511"/>
      <c r="H189" s="79"/>
    </row>
    <row r="190" spans="1:8" s="23" customFormat="1" ht="15.75">
      <c r="A190" s="45"/>
      <c r="B190" s="46" t="s">
        <v>185</v>
      </c>
      <c r="C190" s="46"/>
      <c r="D190" s="511"/>
      <c r="E190" s="46"/>
      <c r="F190" s="46"/>
      <c r="G190" s="511"/>
      <c r="H190" s="79"/>
    </row>
    <row r="191" spans="1:8">
      <c r="D191" s="111"/>
    </row>
    <row r="192" spans="1:8">
      <c r="B192" s="220" t="s">
        <v>186</v>
      </c>
      <c r="D192" s="111"/>
    </row>
    <row r="193" spans="1:9">
      <c r="D193" s="111"/>
    </row>
    <row r="194" spans="1:9">
      <c r="B194" s="22" t="s">
        <v>187</v>
      </c>
      <c r="D194" s="111"/>
    </row>
    <row r="195" spans="1:9">
      <c r="A195" s="221">
        <v>1</v>
      </c>
      <c r="B195" s="221" t="s">
        <v>188</v>
      </c>
      <c r="C195" s="221" t="s">
        <v>38</v>
      </c>
      <c r="D195" s="222"/>
      <c r="E195" s="221"/>
      <c r="F195" s="221">
        <v>6</v>
      </c>
      <c r="G195" s="221" t="s">
        <v>190</v>
      </c>
    </row>
    <row r="196" spans="1:9">
      <c r="A196" s="221">
        <v>2</v>
      </c>
      <c r="B196" s="221" t="s">
        <v>189</v>
      </c>
      <c r="C196" s="221" t="s">
        <v>38</v>
      </c>
      <c r="D196" s="222"/>
      <c r="E196" s="221"/>
      <c r="F196" s="221">
        <v>3</v>
      </c>
      <c r="G196" s="221" t="s">
        <v>190</v>
      </c>
    </row>
    <row r="197" spans="1:9">
      <c r="B197" s="220" t="s">
        <v>191</v>
      </c>
      <c r="D197" s="111"/>
    </row>
    <row r="198" spans="1:9">
      <c r="B198" s="220" t="s">
        <v>192</v>
      </c>
      <c r="D198" s="111"/>
    </row>
    <row r="199" spans="1:9">
      <c r="B199" s="220" t="s">
        <v>193</v>
      </c>
      <c r="D199" s="111"/>
    </row>
    <row r="200" spans="1:9">
      <c r="B200" s="220" t="s">
        <v>194</v>
      </c>
      <c r="D200" s="111"/>
    </row>
    <row r="201" spans="1:9">
      <c r="B201" s="220" t="s">
        <v>195</v>
      </c>
      <c r="D201" s="111"/>
    </row>
    <row r="202" spans="1:9" ht="13.5" thickBot="1">
      <c r="D202" s="111"/>
    </row>
    <row r="203" spans="1:9" ht="20.25">
      <c r="B203" s="565" t="s">
        <v>89</v>
      </c>
      <c r="C203" s="566"/>
      <c r="D203" s="566"/>
      <c r="E203" s="566"/>
      <c r="F203" s="566"/>
      <c r="G203" s="566"/>
      <c r="H203" s="566"/>
      <c r="I203" s="567"/>
    </row>
    <row r="204" spans="1:9" ht="15.75">
      <c r="B204" s="24" t="s">
        <v>196</v>
      </c>
      <c r="C204" s="25"/>
      <c r="D204" s="25"/>
      <c r="E204" s="107"/>
      <c r="F204" s="655">
        <v>186459.25</v>
      </c>
      <c r="G204" s="656"/>
    </row>
    <row r="205" spans="1:9" ht="15.75">
      <c r="B205" s="106" t="s">
        <v>197</v>
      </c>
      <c r="C205" s="107"/>
      <c r="D205" s="107"/>
      <c r="E205" s="107"/>
      <c r="F205" s="657">
        <v>165866.875</v>
      </c>
      <c r="G205" s="657"/>
    </row>
    <row r="206" spans="1:9" ht="15.75">
      <c r="B206" s="106" t="s">
        <v>198</v>
      </c>
      <c r="C206" s="107"/>
      <c r="D206" s="107"/>
      <c r="E206" s="107"/>
      <c r="F206" s="655">
        <v>5823</v>
      </c>
      <c r="G206" s="656"/>
    </row>
    <row r="207" spans="1:9" ht="15.75">
      <c r="B207" s="223" t="s">
        <v>199</v>
      </c>
      <c r="C207" s="114"/>
      <c r="D207" s="114"/>
      <c r="F207" s="661">
        <v>12940.62</v>
      </c>
      <c r="G207" s="662"/>
    </row>
    <row r="208" spans="1:9" ht="15.75">
      <c r="B208" s="224" t="s">
        <v>202</v>
      </c>
      <c r="C208" s="225"/>
      <c r="D208" s="225"/>
      <c r="E208" s="225"/>
      <c r="F208" s="661">
        <f>SUM(F204:F207)</f>
        <v>371089.745</v>
      </c>
      <c r="G208" s="662"/>
    </row>
    <row r="209" spans="2:9" ht="20.25" thickBot="1">
      <c r="B209" s="599" t="s">
        <v>206</v>
      </c>
      <c r="C209" s="600"/>
      <c r="D209" s="600"/>
      <c r="E209" s="600"/>
      <c r="F209" s="600"/>
      <c r="G209" s="600"/>
      <c r="H209" s="600"/>
      <c r="I209" s="601"/>
    </row>
    <row r="210" spans="2:9" ht="15.75">
      <c r="B210" s="99" t="s">
        <v>92</v>
      </c>
      <c r="C210" s="100"/>
      <c r="D210" s="101"/>
      <c r="E210" s="52"/>
      <c r="F210" s="102"/>
      <c r="G210" s="103"/>
      <c r="H210" s="101"/>
      <c r="I210" s="104"/>
    </row>
    <row r="211" spans="2:9" ht="15.75">
      <c r="B211" s="568" t="s">
        <v>93</v>
      </c>
      <c r="C211" s="569"/>
      <c r="D211" s="105">
        <f>F208</f>
        <v>371089.745</v>
      </c>
      <c r="E211" s="46" t="s">
        <v>94</v>
      </c>
      <c r="F211" s="570" t="s">
        <v>164</v>
      </c>
      <c r="G211" s="570"/>
      <c r="H211" s="570">
        <f>D37</f>
        <v>0</v>
      </c>
      <c r="I211" s="571"/>
    </row>
    <row r="212" spans="2:9" ht="15.75">
      <c r="B212" s="594" t="str">
        <f>B38</f>
        <v>ESI &amp; Provident fund at 16.25% on L.C.</v>
      </c>
      <c r="C212" s="595"/>
      <c r="D212" s="595"/>
      <c r="E212" s="595"/>
      <c r="F212" s="595"/>
      <c r="G212" s="595"/>
      <c r="H212" s="595"/>
      <c r="I212" s="596"/>
    </row>
    <row r="213" spans="2:9" ht="15.75">
      <c r="B213" s="589" t="s">
        <v>95</v>
      </c>
      <c r="C213" s="590"/>
      <c r="D213" s="590"/>
      <c r="E213" s="590"/>
      <c r="F213" s="590"/>
      <c r="G213" s="590"/>
      <c r="H213" s="590"/>
      <c r="I213" s="591"/>
    </row>
    <row r="214" spans="2:9" ht="57" customHeight="1">
      <c r="B214" s="589" t="s">
        <v>205</v>
      </c>
      <c r="C214" s="590"/>
      <c r="D214" s="590"/>
      <c r="E214" s="590"/>
      <c r="F214" s="590"/>
      <c r="G214" s="590"/>
      <c r="H214" s="590"/>
      <c r="I214" s="591"/>
    </row>
    <row r="215" spans="2:9" ht="27" customHeight="1">
      <c r="B215" s="589" t="s">
        <v>175</v>
      </c>
      <c r="C215" s="590"/>
      <c r="D215" s="590"/>
      <c r="E215" s="590"/>
      <c r="F215" s="590"/>
      <c r="G215" s="590"/>
      <c r="H215" s="590"/>
      <c r="I215" s="591"/>
    </row>
    <row r="216" spans="2:9" ht="22.5" customHeight="1">
      <c r="B216" s="589" t="s">
        <v>204</v>
      </c>
      <c r="C216" s="590"/>
      <c r="D216" s="590"/>
      <c r="E216" s="590"/>
      <c r="F216" s="590"/>
      <c r="G216" s="590"/>
      <c r="H216" s="590"/>
      <c r="I216" s="591"/>
    </row>
    <row r="217" spans="2:9" ht="33" customHeight="1">
      <c r="B217" s="589" t="s">
        <v>201</v>
      </c>
      <c r="C217" s="590"/>
      <c r="D217" s="590"/>
      <c r="E217" s="590"/>
      <c r="F217" s="590"/>
      <c r="G217" s="590"/>
      <c r="H217" s="590"/>
      <c r="I217" s="591"/>
    </row>
    <row r="218" spans="2:9" ht="34.5" customHeight="1">
      <c r="B218" s="589" t="s">
        <v>152</v>
      </c>
      <c r="C218" s="590"/>
      <c r="D218" s="590"/>
      <c r="E218" s="590"/>
      <c r="F218" s="590"/>
      <c r="G218" s="590"/>
      <c r="H218" s="590"/>
      <c r="I218" s="591"/>
    </row>
    <row r="219" spans="2:9" ht="36" customHeight="1">
      <c r="B219" s="658" t="s">
        <v>203</v>
      </c>
      <c r="C219" s="659"/>
      <c r="D219" s="659"/>
      <c r="E219" s="659"/>
      <c r="F219" s="659"/>
      <c r="G219" s="659"/>
      <c r="H219" s="659"/>
      <c r="I219" s="660"/>
    </row>
    <row r="220" spans="2:9" ht="108.75" customHeight="1">
      <c r="B220" s="586" t="s">
        <v>207</v>
      </c>
      <c r="C220" s="587"/>
      <c r="D220" s="587"/>
      <c r="E220" s="587"/>
      <c r="F220" s="587"/>
      <c r="G220" s="587"/>
      <c r="H220" s="587"/>
      <c r="I220" s="588"/>
    </row>
    <row r="221" spans="2:9" ht="42.75" customHeight="1">
      <c r="B221" s="589" t="s">
        <v>200</v>
      </c>
      <c r="C221" s="590"/>
      <c r="D221" s="590"/>
      <c r="E221" s="590"/>
      <c r="F221" s="590"/>
      <c r="G221" s="590"/>
      <c r="H221" s="590"/>
      <c r="I221" s="591"/>
    </row>
    <row r="222" spans="2:9" ht="33.75" customHeight="1">
      <c r="B222" s="589" t="s">
        <v>97</v>
      </c>
      <c r="C222" s="590"/>
      <c r="D222" s="590"/>
      <c r="E222" s="590"/>
      <c r="F222" s="590"/>
      <c r="G222" s="590"/>
      <c r="H222" s="590"/>
      <c r="I222" s="591"/>
    </row>
    <row r="223" spans="2:9" ht="15.75">
      <c r="B223" s="45" t="s">
        <v>100</v>
      </c>
      <c r="C223" s="46"/>
      <c r="D223" s="47"/>
      <c r="E223" s="517"/>
      <c r="F223" s="68"/>
      <c r="G223" s="26"/>
      <c r="H223" s="592"/>
      <c r="I223" s="593"/>
    </row>
    <row r="224" spans="2:9" ht="15.75">
      <c r="B224" s="586" t="s">
        <v>98</v>
      </c>
      <c r="C224" s="587"/>
      <c r="D224" s="587"/>
      <c r="E224" s="587"/>
      <c r="F224" s="587"/>
      <c r="G224" s="587"/>
      <c r="H224" s="587"/>
      <c r="I224" s="588"/>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D174:D177"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56">
    <mergeCell ref="A1:H1"/>
    <mergeCell ref="A2:H2"/>
    <mergeCell ref="A3:B3"/>
    <mergeCell ref="C3:H3"/>
    <mergeCell ref="A4:H4"/>
    <mergeCell ref="G5:H5"/>
    <mergeCell ref="FW6:FX6"/>
    <mergeCell ref="GE6:GF6"/>
    <mergeCell ref="A7:A8"/>
    <mergeCell ref="B7:B8"/>
    <mergeCell ref="C7:C8"/>
    <mergeCell ref="D7:D8"/>
    <mergeCell ref="E7:E8"/>
    <mergeCell ref="DC6:DD6"/>
    <mergeCell ref="DK6:DL6"/>
    <mergeCell ref="DS6:DT6"/>
    <mergeCell ref="EA6:EB6"/>
    <mergeCell ref="EI6:EJ6"/>
    <mergeCell ref="EQ6:ER6"/>
    <mergeCell ref="BG6:BH6"/>
    <mergeCell ref="BO6:BP6"/>
    <mergeCell ref="BW6:BX6"/>
    <mergeCell ref="CE6:CF6"/>
    <mergeCell ref="CM6:CN6"/>
    <mergeCell ref="B35:E35"/>
    <mergeCell ref="B36:E36"/>
    <mergeCell ref="B37:E37"/>
    <mergeCell ref="EY6:EZ6"/>
    <mergeCell ref="FG6:FH6"/>
    <mergeCell ref="FO6:FP6"/>
    <mergeCell ref="AY6:AZ6"/>
    <mergeCell ref="A44:E44"/>
    <mergeCell ref="G44:H44"/>
    <mergeCell ref="CU6:CV6"/>
    <mergeCell ref="D6:E6"/>
    <mergeCell ref="S6:T6"/>
    <mergeCell ref="AA6:AB6"/>
    <mergeCell ref="AI6:AJ6"/>
    <mergeCell ref="AQ6:AR6"/>
    <mergeCell ref="F7:F8"/>
    <mergeCell ref="G7:H7"/>
    <mergeCell ref="B34:E34"/>
    <mergeCell ref="A46:H46"/>
    <mergeCell ref="F47:H47"/>
    <mergeCell ref="F48:H48"/>
    <mergeCell ref="A58:H58"/>
    <mergeCell ref="B38:E38"/>
    <mergeCell ref="B39:E39"/>
    <mergeCell ref="B40:E40"/>
    <mergeCell ref="B41:E41"/>
    <mergeCell ref="B42:E42"/>
    <mergeCell ref="B43:E43"/>
    <mergeCell ref="A59:H59"/>
    <mergeCell ref="A60:B60"/>
    <mergeCell ref="C60:H60"/>
    <mergeCell ref="A61:H61"/>
    <mergeCell ref="A63:A64"/>
    <mergeCell ref="B63:B64"/>
    <mergeCell ref="C63:C64"/>
    <mergeCell ref="D63:D64"/>
    <mergeCell ref="E63:E64"/>
    <mergeCell ref="F63:F64"/>
    <mergeCell ref="B93:E93"/>
    <mergeCell ref="B94:E94"/>
    <mergeCell ref="B95:E95"/>
    <mergeCell ref="B96:E96"/>
    <mergeCell ref="B97:E97"/>
    <mergeCell ref="B98:E98"/>
    <mergeCell ref="G63:H63"/>
    <mergeCell ref="G79:G83"/>
    <mergeCell ref="H79:H83"/>
    <mergeCell ref="B90:E90"/>
    <mergeCell ref="B91:E91"/>
    <mergeCell ref="B92:E92"/>
    <mergeCell ref="A110:H110"/>
    <mergeCell ref="A111:B111"/>
    <mergeCell ref="C111:H111"/>
    <mergeCell ref="A112:H112"/>
    <mergeCell ref="G113:H113"/>
    <mergeCell ref="D114:E114"/>
    <mergeCell ref="B99:E99"/>
    <mergeCell ref="A100:E100"/>
    <mergeCell ref="G100:H100"/>
    <mergeCell ref="A102:H102"/>
    <mergeCell ref="A103:B103"/>
    <mergeCell ref="A109:H109"/>
    <mergeCell ref="G115:H115"/>
    <mergeCell ref="B138:E138"/>
    <mergeCell ref="B139:E139"/>
    <mergeCell ref="B140:E140"/>
    <mergeCell ref="B141:E141"/>
    <mergeCell ref="B142:E142"/>
    <mergeCell ref="A115:A116"/>
    <mergeCell ref="B115:B116"/>
    <mergeCell ref="C115:C116"/>
    <mergeCell ref="D115:D116"/>
    <mergeCell ref="E115:E116"/>
    <mergeCell ref="F115:F116"/>
    <mergeCell ref="G148:H148"/>
    <mergeCell ref="A150:H150"/>
    <mergeCell ref="F151:H151"/>
    <mergeCell ref="F152:H152"/>
    <mergeCell ref="A167:H167"/>
    <mergeCell ref="A168:H168"/>
    <mergeCell ref="B143:E143"/>
    <mergeCell ref="B144:E144"/>
    <mergeCell ref="B145:E145"/>
    <mergeCell ref="B146:E146"/>
    <mergeCell ref="B147:E147"/>
    <mergeCell ref="A148:E148"/>
    <mergeCell ref="A169:B169"/>
    <mergeCell ref="C169:H169"/>
    <mergeCell ref="A170:H170"/>
    <mergeCell ref="A172:A173"/>
    <mergeCell ref="B172:B173"/>
    <mergeCell ref="C172:C173"/>
    <mergeCell ref="D172:D173"/>
    <mergeCell ref="E172:E173"/>
    <mergeCell ref="F172:F173"/>
    <mergeCell ref="G172:H172"/>
    <mergeCell ref="B183:E183"/>
    <mergeCell ref="B184:E184"/>
    <mergeCell ref="B185:E185"/>
    <mergeCell ref="B186:E186"/>
    <mergeCell ref="B187:E187"/>
    <mergeCell ref="A188:E188"/>
    <mergeCell ref="B177:F177"/>
    <mergeCell ref="B178:E178"/>
    <mergeCell ref="B179:E179"/>
    <mergeCell ref="B180:E180"/>
    <mergeCell ref="B181:E181"/>
    <mergeCell ref="B182:E182"/>
    <mergeCell ref="F208:G208"/>
    <mergeCell ref="B209:I209"/>
    <mergeCell ref="B211:C211"/>
    <mergeCell ref="F211:G211"/>
    <mergeCell ref="H211:I211"/>
    <mergeCell ref="B212:I212"/>
    <mergeCell ref="G188:H188"/>
    <mergeCell ref="B203:I203"/>
    <mergeCell ref="F204:G204"/>
    <mergeCell ref="F205:G205"/>
    <mergeCell ref="F206:G206"/>
    <mergeCell ref="F207:G207"/>
    <mergeCell ref="B219:I219"/>
    <mergeCell ref="B220:I220"/>
    <mergeCell ref="B221:I221"/>
    <mergeCell ref="B222:I222"/>
    <mergeCell ref="H223:I223"/>
    <mergeCell ref="B224:I224"/>
    <mergeCell ref="B213:I213"/>
    <mergeCell ref="B214:I214"/>
    <mergeCell ref="B215:I215"/>
    <mergeCell ref="B216:I216"/>
    <mergeCell ref="B217:I217"/>
    <mergeCell ref="B218:I21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H206"/>
  <sheetViews>
    <sheetView topLeftCell="A4" workbookViewId="0">
      <selection activeCell="A4" sqref="A1:XFD1048576"/>
    </sheetView>
  </sheetViews>
  <sheetFormatPr defaultRowHeight="12.75"/>
  <cols>
    <col min="7" max="7" width="8.85546875" bestFit="1" customWidth="1"/>
    <col min="8" max="8" width="11.28515625" bestFit="1" customWidth="1"/>
  </cols>
  <sheetData>
    <row r="1" spans="1:8" ht="19.5" thickBot="1">
      <c r="A1" s="573"/>
      <c r="B1" s="574"/>
      <c r="C1" s="574"/>
      <c r="D1" s="574"/>
      <c r="E1" s="574"/>
      <c r="F1" s="574"/>
      <c r="G1" s="574"/>
      <c r="H1" s="575"/>
    </row>
    <row r="2" spans="1:8" ht="15.75">
      <c r="A2" s="611"/>
      <c r="B2" s="550"/>
      <c r="C2" s="550"/>
      <c r="D2" s="550"/>
      <c r="E2" s="550"/>
      <c r="F2" s="550"/>
      <c r="G2" s="550"/>
      <c r="H2" s="551"/>
    </row>
    <row r="3" spans="1:8" ht="15.75">
      <c r="A3" s="555"/>
      <c r="B3" s="556"/>
      <c r="C3" s="557"/>
      <c r="D3" s="557"/>
      <c r="E3" s="557"/>
      <c r="F3" s="557"/>
      <c r="G3" s="557"/>
      <c r="H3" s="558"/>
    </row>
    <row r="4" spans="1:8" ht="15.75">
      <c r="A4" s="559"/>
      <c r="B4" s="560"/>
      <c r="C4" s="560"/>
      <c r="D4" s="560"/>
      <c r="E4" s="560"/>
      <c r="F4" s="560"/>
      <c r="G4" s="560"/>
      <c r="H4" s="561"/>
    </row>
    <row r="5" spans="1:8" ht="15.75">
      <c r="A5" s="24"/>
      <c r="B5" s="25"/>
      <c r="C5" s="530"/>
      <c r="D5" s="530"/>
      <c r="E5" s="530"/>
      <c r="F5" s="530"/>
      <c r="G5" s="581"/>
      <c r="H5" s="582"/>
    </row>
    <row r="6" spans="1:8">
      <c r="A6" s="118"/>
      <c r="B6" s="525"/>
      <c r="C6" s="156"/>
      <c r="D6" s="583"/>
      <c r="E6" s="583"/>
      <c r="F6" s="156"/>
      <c r="G6" s="525"/>
      <c r="H6" s="157"/>
    </row>
    <row r="7" spans="1:8" ht="15.75">
      <c r="A7" s="584"/>
      <c r="B7" s="576"/>
      <c r="C7" s="576"/>
      <c r="D7" s="576"/>
      <c r="E7" s="576"/>
      <c r="F7" s="576"/>
      <c r="G7" s="577"/>
      <c r="H7" s="578"/>
    </row>
    <row r="8" spans="1:8" ht="15.75">
      <c r="A8" s="584"/>
      <c r="B8" s="576"/>
      <c r="C8" s="576"/>
      <c r="D8" s="576"/>
      <c r="E8" s="576"/>
      <c r="F8" s="576"/>
      <c r="G8" s="523"/>
      <c r="H8" s="524"/>
    </row>
    <row r="9" spans="1:8" ht="15.75">
      <c r="A9" s="159"/>
      <c r="B9" s="27"/>
      <c r="C9" s="117"/>
      <c r="D9" s="117"/>
      <c r="E9" s="28"/>
      <c r="F9" s="122"/>
      <c r="G9" s="123"/>
      <c r="H9" s="160"/>
    </row>
    <row r="10" spans="1:8" ht="15.75">
      <c r="A10" s="159"/>
      <c r="B10" s="27"/>
      <c r="C10" s="117"/>
      <c r="D10" s="117"/>
      <c r="E10" s="28"/>
      <c r="F10" s="122"/>
      <c r="G10" s="123"/>
      <c r="H10" s="160"/>
    </row>
    <row r="11" spans="1:8" ht="15.75">
      <c r="A11" s="159"/>
      <c r="B11" s="30"/>
      <c r="C11" s="31"/>
      <c r="D11" s="117"/>
      <c r="E11" s="124"/>
      <c r="F11" s="122"/>
      <c r="G11" s="124"/>
      <c r="H11" s="160"/>
    </row>
    <row r="12" spans="1:8" ht="15.75">
      <c r="A12" s="159"/>
      <c r="B12" s="30"/>
      <c r="C12" s="31"/>
      <c r="D12" s="117"/>
      <c r="E12" s="124"/>
      <c r="F12" s="122"/>
      <c r="G12" s="124"/>
      <c r="H12" s="160"/>
    </row>
    <row r="13" spans="1:8" ht="15.75">
      <c r="A13" s="159"/>
      <c r="B13" s="30"/>
      <c r="C13" s="117"/>
      <c r="D13" s="117"/>
      <c r="E13" s="32"/>
      <c r="F13" s="122"/>
      <c r="G13" s="124"/>
      <c r="H13" s="160"/>
    </row>
    <row r="14" spans="1:8" ht="15.75">
      <c r="A14" s="159"/>
      <c r="B14" s="134"/>
      <c r="C14" s="117"/>
      <c r="D14" s="117"/>
      <c r="E14" s="32"/>
      <c r="F14" s="28"/>
      <c r="G14" s="124"/>
      <c r="H14" s="161"/>
    </row>
    <row r="15" spans="1:8" ht="15.75">
      <c r="A15" s="159"/>
      <c r="B15" s="30"/>
      <c r="C15" s="117"/>
      <c r="D15" s="117"/>
      <c r="E15" s="32"/>
      <c r="F15" s="28"/>
      <c r="G15" s="124"/>
      <c r="H15" s="161"/>
    </row>
    <row r="16" spans="1:8" ht="15.75">
      <c r="A16" s="159"/>
      <c r="B16" s="30"/>
      <c r="C16" s="117"/>
      <c r="D16" s="117"/>
      <c r="E16" s="32"/>
      <c r="F16" s="28"/>
      <c r="G16" s="135"/>
      <c r="H16" s="161"/>
    </row>
    <row r="17" spans="1:8" ht="15.75">
      <c r="A17" s="159"/>
      <c r="B17" s="30"/>
      <c r="C17" s="31"/>
      <c r="D17" s="117"/>
      <c r="E17" s="124"/>
      <c r="F17" s="122"/>
      <c r="G17" s="135"/>
      <c r="H17" s="160"/>
    </row>
    <row r="18" spans="1:8" ht="15.75">
      <c r="A18" s="159"/>
      <c r="B18" s="30"/>
      <c r="C18" s="31"/>
      <c r="D18" s="117"/>
      <c r="E18" s="124"/>
      <c r="F18" s="122"/>
      <c r="G18" s="135"/>
      <c r="H18" s="160"/>
    </row>
    <row r="19" spans="1:8" ht="15.75">
      <c r="A19" s="159"/>
      <c r="B19" s="30"/>
      <c r="C19" s="117"/>
      <c r="D19" s="117"/>
      <c r="E19" s="124"/>
      <c r="F19" s="122"/>
      <c r="G19" s="124"/>
      <c r="H19" s="160"/>
    </row>
    <row r="20" spans="1:8" ht="15.75">
      <c r="A20" s="159"/>
      <c r="B20" s="30"/>
      <c r="C20" s="117"/>
      <c r="D20" s="117"/>
      <c r="E20" s="124"/>
      <c r="F20" s="122"/>
      <c r="G20" s="124"/>
      <c r="H20" s="160"/>
    </row>
    <row r="21" spans="1:8" ht="15.75">
      <c r="A21" s="159"/>
      <c r="B21" s="30"/>
      <c r="C21" s="31"/>
      <c r="D21" s="203"/>
      <c r="E21" s="124"/>
      <c r="F21" s="122"/>
      <c r="G21" s="124"/>
      <c r="H21" s="160"/>
    </row>
    <row r="22" spans="1:8" ht="15.75">
      <c r="A22" s="159"/>
      <c r="B22" s="30"/>
      <c r="C22" s="31"/>
      <c r="D22" s="117"/>
      <c r="E22" s="124"/>
      <c r="F22" s="122"/>
      <c r="G22" s="124"/>
      <c r="H22" s="160"/>
    </row>
    <row r="23" spans="1:8" ht="15.75">
      <c r="A23" s="159"/>
      <c r="B23" s="30"/>
      <c r="C23" s="117"/>
      <c r="D23" s="117"/>
      <c r="E23" s="32"/>
      <c r="F23" s="122"/>
      <c r="G23" s="124"/>
      <c r="H23" s="160"/>
    </row>
    <row r="24" spans="1:8" ht="15.75">
      <c r="A24" s="159"/>
      <c r="B24" s="30"/>
      <c r="C24" s="31"/>
      <c r="D24" s="204"/>
      <c r="E24" s="124"/>
      <c r="F24" s="122"/>
      <c r="G24" s="124"/>
      <c r="H24" s="160"/>
    </row>
    <row r="25" spans="1:8" ht="15.75">
      <c r="A25" s="159"/>
      <c r="B25" s="30"/>
      <c r="C25" s="117"/>
      <c r="D25" s="117"/>
      <c r="E25" s="124"/>
      <c r="F25" s="122"/>
      <c r="G25" s="124"/>
      <c r="H25" s="160"/>
    </row>
    <row r="26" spans="1:8" ht="15.75">
      <c r="A26" s="159"/>
      <c r="B26" s="30"/>
      <c r="C26" s="31"/>
      <c r="D26" s="117"/>
      <c r="E26" s="124"/>
      <c r="F26" s="122"/>
      <c r="G26" s="124"/>
      <c r="H26" s="160"/>
    </row>
    <row r="27" spans="1:8" ht="15.75">
      <c r="A27" s="159"/>
      <c r="B27" s="30"/>
      <c r="C27" s="31"/>
      <c r="D27" s="117"/>
      <c r="E27" s="124"/>
      <c r="F27" s="122"/>
      <c r="G27" s="124"/>
      <c r="H27" s="160"/>
    </row>
    <row r="28" spans="1:8" ht="15.75">
      <c r="A28" s="159"/>
      <c r="B28" s="33"/>
      <c r="C28" s="34"/>
      <c r="D28" s="92"/>
      <c r="E28" s="124"/>
      <c r="F28" s="122"/>
      <c r="G28" s="124"/>
      <c r="H28" s="160"/>
    </row>
    <row r="29" spans="1:8" ht="15.75">
      <c r="A29" s="159"/>
      <c r="B29" s="35"/>
      <c r="C29" s="31"/>
      <c r="D29" s="204"/>
      <c r="E29" s="124"/>
      <c r="F29" s="122"/>
      <c r="G29" s="124"/>
      <c r="H29" s="160"/>
    </row>
    <row r="30" spans="1:8" ht="15.75">
      <c r="A30" s="159"/>
      <c r="B30" s="30"/>
      <c r="C30" s="34"/>
      <c r="D30" s="92"/>
      <c r="E30" s="124"/>
      <c r="F30" s="122"/>
      <c r="G30" s="124"/>
      <c r="H30" s="160"/>
    </row>
    <row r="31" spans="1:8" ht="15.75">
      <c r="A31" s="159"/>
      <c r="B31" s="30"/>
      <c r="C31" s="31"/>
      <c r="D31" s="117"/>
      <c r="E31" s="124"/>
      <c r="F31" s="122"/>
      <c r="G31" s="124"/>
      <c r="H31" s="160"/>
    </row>
    <row r="32" spans="1:8" ht="15.75">
      <c r="A32" s="159"/>
      <c r="B32" s="30"/>
      <c r="C32" s="30"/>
      <c r="D32" s="31"/>
      <c r="E32" s="32"/>
      <c r="F32" s="29"/>
      <c r="G32" s="32"/>
      <c r="H32" s="161"/>
    </row>
    <row r="33" spans="1:8" ht="15.75">
      <c r="A33" s="162"/>
      <c r="B33" s="37"/>
      <c r="C33" s="36"/>
      <c r="D33" s="38"/>
      <c r="E33" s="39"/>
      <c r="F33" s="40"/>
      <c r="G33" s="40"/>
      <c r="H33" s="163"/>
    </row>
    <row r="34" spans="1:8" ht="15.75">
      <c r="A34" s="164"/>
      <c r="B34" s="562"/>
      <c r="C34" s="562"/>
      <c r="D34" s="562"/>
      <c r="E34" s="562"/>
      <c r="F34" s="42"/>
      <c r="G34" s="30"/>
      <c r="H34" s="165"/>
    </row>
    <row r="35" spans="1:8" ht="15.75">
      <c r="A35" s="164"/>
      <c r="B35" s="562"/>
      <c r="C35" s="562"/>
      <c r="D35" s="562"/>
      <c r="E35" s="562"/>
      <c r="F35" s="42"/>
      <c r="G35" s="30"/>
      <c r="H35" s="165"/>
    </row>
    <row r="36" spans="1:8" ht="15.75">
      <c r="A36" s="164"/>
      <c r="B36" s="538"/>
      <c r="C36" s="539"/>
      <c r="D36" s="539"/>
      <c r="E36" s="540"/>
      <c r="F36" s="42"/>
      <c r="G36" s="30"/>
      <c r="H36" s="165"/>
    </row>
    <row r="37" spans="1:8" ht="15.75">
      <c r="A37" s="164"/>
      <c r="B37" s="541"/>
      <c r="C37" s="542"/>
      <c r="D37" s="542"/>
      <c r="E37" s="543"/>
      <c r="F37" s="42"/>
      <c r="G37" s="30"/>
      <c r="H37" s="165"/>
    </row>
    <row r="38" spans="1:8" ht="15.75">
      <c r="A38" s="164"/>
      <c r="B38" s="541"/>
      <c r="C38" s="542"/>
      <c r="D38" s="542"/>
      <c r="E38" s="543"/>
      <c r="F38" s="42"/>
      <c r="G38" s="30"/>
      <c r="H38" s="165"/>
    </row>
    <row r="39" spans="1:8" ht="15.75">
      <c r="A39" s="164"/>
      <c r="B39" s="544"/>
      <c r="C39" s="544"/>
      <c r="D39" s="544"/>
      <c r="E39" s="544"/>
      <c r="F39" s="42"/>
      <c r="G39" s="43"/>
      <c r="H39" s="166"/>
    </row>
    <row r="40" spans="1:8" ht="15.75">
      <c r="A40" s="164"/>
      <c r="B40" s="544"/>
      <c r="C40" s="544"/>
      <c r="D40" s="544"/>
      <c r="E40" s="544"/>
      <c r="F40" s="42"/>
      <c r="G40" s="30"/>
      <c r="H40" s="165"/>
    </row>
    <row r="41" spans="1:8" ht="15.75">
      <c r="A41" s="164"/>
      <c r="B41" s="544"/>
      <c r="C41" s="544"/>
      <c r="D41" s="544"/>
      <c r="E41" s="544"/>
      <c r="F41" s="42"/>
      <c r="G41" s="30"/>
      <c r="H41" s="165"/>
    </row>
    <row r="42" spans="1:8" ht="15.75">
      <c r="A42" s="164"/>
      <c r="B42" s="544"/>
      <c r="C42" s="544"/>
      <c r="D42" s="544"/>
      <c r="E42" s="544"/>
      <c r="F42" s="42"/>
      <c r="G42" s="30"/>
      <c r="H42" s="165"/>
    </row>
    <row r="43" spans="1:8" ht="15.75">
      <c r="A43" s="164"/>
      <c r="B43" s="544"/>
      <c r="C43" s="544"/>
      <c r="D43" s="544"/>
      <c r="E43" s="544"/>
      <c r="F43" s="42"/>
      <c r="G43" s="30"/>
      <c r="H43" s="165"/>
    </row>
    <row r="44" spans="1:8" ht="15.75">
      <c r="A44" s="563"/>
      <c r="B44" s="564"/>
      <c r="C44" s="564"/>
      <c r="D44" s="564"/>
      <c r="E44" s="564"/>
      <c r="F44" s="44"/>
      <c r="G44" s="579"/>
      <c r="H44" s="580"/>
    </row>
    <row r="45" spans="1:8" ht="15.75">
      <c r="A45" s="45"/>
      <c r="B45" s="46"/>
      <c r="C45" s="47"/>
      <c r="D45" s="530"/>
      <c r="E45" s="47"/>
      <c r="F45" s="47"/>
      <c r="G45" s="47"/>
      <c r="H45" s="48"/>
    </row>
    <row r="46" spans="1:8" ht="15.75">
      <c r="A46" s="547"/>
      <c r="B46" s="548"/>
      <c r="C46" s="548"/>
      <c r="D46" s="548"/>
      <c r="E46" s="548"/>
      <c r="F46" s="548"/>
      <c r="G46" s="548"/>
      <c r="H46" s="549"/>
    </row>
    <row r="47" spans="1:8" ht="15.75">
      <c r="A47" s="49"/>
      <c r="B47" s="47"/>
      <c r="C47" s="47"/>
      <c r="D47" s="530"/>
      <c r="E47" s="47"/>
      <c r="F47" s="550"/>
      <c r="G47" s="550"/>
      <c r="H47" s="551"/>
    </row>
    <row r="48" spans="1:8" ht="15.75">
      <c r="A48" s="49"/>
      <c r="B48" s="47"/>
      <c r="C48" s="47"/>
      <c r="D48" s="530"/>
      <c r="E48" s="47"/>
      <c r="F48" s="550"/>
      <c r="G48" s="550"/>
      <c r="H48" s="551"/>
    </row>
    <row r="49" spans="1:8" ht="15.75">
      <c r="A49" s="49"/>
      <c r="B49" s="47"/>
      <c r="C49" s="47"/>
      <c r="D49" s="530"/>
      <c r="E49" s="47"/>
      <c r="F49" s="521"/>
      <c r="G49" s="521"/>
      <c r="H49" s="522"/>
    </row>
    <row r="50" spans="1:8" ht="15.75">
      <c r="A50" s="49"/>
      <c r="B50" s="47"/>
      <c r="C50" s="47"/>
      <c r="D50" s="530"/>
      <c r="E50" s="47"/>
      <c r="F50" s="521"/>
      <c r="G50" s="521"/>
      <c r="H50" s="522"/>
    </row>
    <row r="51" spans="1:8" ht="15.75">
      <c r="A51" s="49"/>
      <c r="B51" s="47"/>
      <c r="C51" s="47"/>
      <c r="D51" s="530"/>
      <c r="E51" s="47"/>
      <c r="F51" s="521"/>
      <c r="G51" s="521"/>
      <c r="H51" s="522"/>
    </row>
    <row r="52" spans="1:8" ht="15.75">
      <c r="A52" s="49"/>
      <c r="B52" s="47"/>
      <c r="C52" s="47"/>
      <c r="D52" s="530"/>
      <c r="E52" s="47"/>
      <c r="F52" s="521"/>
      <c r="G52" s="521"/>
      <c r="H52" s="522"/>
    </row>
    <row r="53" spans="1:8" ht="15.75">
      <c r="A53" s="49"/>
      <c r="B53" s="47"/>
      <c r="C53" s="47"/>
      <c r="D53" s="530"/>
      <c r="E53" s="47"/>
      <c r="F53" s="521"/>
      <c r="G53" s="521"/>
      <c r="H53" s="522"/>
    </row>
    <row r="54" spans="1:8" ht="15.75">
      <c r="A54" s="49"/>
      <c r="B54" s="47"/>
      <c r="C54" s="47"/>
      <c r="D54" s="530"/>
      <c r="E54" s="47"/>
      <c r="F54" s="521"/>
      <c r="G54" s="521"/>
      <c r="H54" s="522"/>
    </row>
    <row r="55" spans="1:8" ht="16.5" thickBot="1">
      <c r="A55" s="167"/>
      <c r="B55" s="168"/>
      <c r="C55" s="168"/>
      <c r="D55" s="169"/>
      <c r="E55" s="168"/>
      <c r="F55" s="170"/>
      <c r="G55" s="170"/>
      <c r="H55" s="171"/>
    </row>
    <row r="56" spans="1:8" ht="15.75">
      <c r="A56" s="101"/>
      <c r="B56" s="101"/>
      <c r="C56" s="101"/>
      <c r="D56" s="52"/>
      <c r="E56" s="101"/>
      <c r="F56" s="200"/>
      <c r="G56" s="200"/>
      <c r="H56" s="200"/>
    </row>
    <row r="57" spans="1:8" ht="16.5" thickBot="1">
      <c r="A57" s="168"/>
      <c r="B57" s="168"/>
      <c r="C57" s="168"/>
      <c r="D57" s="169"/>
      <c r="E57" s="168"/>
      <c r="F57" s="170"/>
      <c r="G57" s="170"/>
      <c r="H57" s="170"/>
    </row>
    <row r="58" spans="1:8" ht="19.5" thickBot="1">
      <c r="A58" s="573"/>
      <c r="B58" s="574"/>
      <c r="C58" s="574"/>
      <c r="D58" s="574"/>
      <c r="E58" s="574"/>
      <c r="F58" s="574"/>
      <c r="G58" s="574"/>
      <c r="H58" s="575"/>
    </row>
    <row r="59" spans="1:8" ht="15.75">
      <c r="A59" s="611"/>
      <c r="B59" s="550"/>
      <c r="C59" s="550"/>
      <c r="D59" s="550"/>
      <c r="E59" s="550"/>
      <c r="F59" s="550"/>
      <c r="G59" s="550"/>
      <c r="H59" s="551"/>
    </row>
    <row r="60" spans="1:8" ht="14.25">
      <c r="A60" s="670"/>
      <c r="B60" s="671"/>
      <c r="C60" s="672"/>
      <c r="D60" s="672"/>
      <c r="E60" s="672"/>
      <c r="F60" s="672"/>
      <c r="G60" s="672"/>
      <c r="H60" s="673"/>
    </row>
    <row r="61" spans="1:8" ht="15" thickBot="1">
      <c r="A61" s="674"/>
      <c r="B61" s="675"/>
      <c r="C61" s="675"/>
      <c r="D61" s="675"/>
      <c r="E61" s="675"/>
      <c r="F61" s="675"/>
      <c r="G61" s="675"/>
      <c r="H61" s="676"/>
    </row>
    <row r="62" spans="1:8" ht="15.75">
      <c r="A62" s="50"/>
      <c r="B62" s="51"/>
      <c r="C62" s="52"/>
      <c r="D62" s="53"/>
      <c r="E62" s="52"/>
      <c r="F62" s="52"/>
      <c r="G62" s="52"/>
      <c r="H62" s="54"/>
    </row>
    <row r="63" spans="1:8" ht="15.75">
      <c r="A63" s="618"/>
      <c r="B63" s="576"/>
      <c r="C63" s="576"/>
      <c r="D63" s="576"/>
      <c r="E63" s="576"/>
      <c r="F63" s="576"/>
      <c r="G63" s="577"/>
      <c r="H63" s="578"/>
    </row>
    <row r="64" spans="1:8" ht="15.75">
      <c r="A64" s="618"/>
      <c r="B64" s="576"/>
      <c r="C64" s="576"/>
      <c r="D64" s="576"/>
      <c r="E64" s="576"/>
      <c r="F64" s="576"/>
      <c r="G64" s="523"/>
      <c r="H64" s="524"/>
    </row>
    <row r="65" spans="1:8" ht="15.75">
      <c r="A65" s="172"/>
      <c r="B65" s="520"/>
      <c r="C65" s="55"/>
      <c r="D65" s="55"/>
      <c r="E65" s="125"/>
      <c r="F65" s="126"/>
      <c r="G65" s="125"/>
      <c r="H65" s="173"/>
    </row>
    <row r="66" spans="1:8" ht="15.75">
      <c r="A66" s="172"/>
      <c r="B66" s="58"/>
      <c r="C66" s="55"/>
      <c r="D66" s="55"/>
      <c r="E66" s="125"/>
      <c r="F66" s="126"/>
      <c r="G66" s="125"/>
      <c r="H66" s="173"/>
    </row>
    <row r="67" spans="1:8" ht="15.75">
      <c r="A67" s="172"/>
      <c r="B67" s="58"/>
      <c r="C67" s="55"/>
      <c r="D67" s="55"/>
      <c r="E67" s="56"/>
      <c r="F67" s="57"/>
      <c r="G67" s="56"/>
      <c r="H67" s="174"/>
    </row>
    <row r="68" spans="1:8" ht="15.75">
      <c r="A68" s="172"/>
      <c r="B68" s="58"/>
      <c r="C68" s="59"/>
      <c r="D68" s="55"/>
      <c r="E68" s="56"/>
      <c r="F68" s="57"/>
      <c r="G68" s="56"/>
      <c r="H68" s="174"/>
    </row>
    <row r="69" spans="1:8" ht="15.75">
      <c r="A69" s="172"/>
      <c r="B69" s="520"/>
      <c r="C69" s="55"/>
      <c r="D69" s="205"/>
      <c r="E69" s="56"/>
      <c r="F69" s="57"/>
      <c r="G69" s="56"/>
      <c r="H69" s="174"/>
    </row>
    <row r="70" spans="1:8" ht="15.75">
      <c r="A70" s="172"/>
      <c r="B70" s="58"/>
      <c r="C70" s="55"/>
      <c r="D70" s="55"/>
      <c r="E70" s="56"/>
      <c r="F70" s="57"/>
      <c r="G70" s="127"/>
      <c r="H70" s="174"/>
    </row>
    <row r="71" spans="1:8" ht="15.75">
      <c r="A71" s="172"/>
      <c r="B71" s="58"/>
      <c r="C71" s="55"/>
      <c r="D71" s="55"/>
      <c r="E71" s="56"/>
      <c r="F71" s="57"/>
      <c r="G71" s="128"/>
      <c r="H71" s="174"/>
    </row>
    <row r="72" spans="1:8" ht="15.75">
      <c r="A72" s="172"/>
      <c r="B72" s="58"/>
      <c r="C72" s="55"/>
      <c r="D72" s="55"/>
      <c r="E72" s="56"/>
      <c r="F72" s="57"/>
      <c r="G72" s="128"/>
      <c r="H72" s="174"/>
    </row>
    <row r="73" spans="1:8" ht="15.75">
      <c r="A73" s="172"/>
      <c r="B73" s="58"/>
      <c r="C73" s="55"/>
      <c r="D73" s="55"/>
      <c r="E73" s="56"/>
      <c r="F73" s="57"/>
      <c r="G73" s="56"/>
      <c r="H73" s="174"/>
    </row>
    <row r="74" spans="1:8" ht="15.75">
      <c r="A74" s="172"/>
      <c r="B74" s="58"/>
      <c r="C74" s="55"/>
      <c r="D74" s="55"/>
      <c r="E74" s="56"/>
      <c r="F74" s="57"/>
      <c r="G74" s="56"/>
      <c r="H74" s="174"/>
    </row>
    <row r="75" spans="1:8" ht="15.75">
      <c r="A75" s="172"/>
      <c r="B75" s="58"/>
      <c r="C75" s="55"/>
      <c r="D75" s="55"/>
      <c r="E75" s="56"/>
      <c r="F75" s="57"/>
      <c r="G75" s="56"/>
      <c r="H75" s="174"/>
    </row>
    <row r="76" spans="1:8" ht="15.75">
      <c r="A76" s="172"/>
      <c r="B76" s="129"/>
      <c r="C76" s="130"/>
      <c r="D76" s="131"/>
      <c r="E76" s="132"/>
      <c r="F76" s="57"/>
      <c r="G76" s="132"/>
      <c r="H76" s="174"/>
    </row>
    <row r="77" spans="1:8" ht="15.75">
      <c r="A77" s="172"/>
      <c r="B77" s="520"/>
      <c r="C77" s="55"/>
      <c r="D77" s="55"/>
      <c r="E77" s="56"/>
      <c r="F77" s="57"/>
      <c r="G77" s="127"/>
      <c r="H77" s="174"/>
    </row>
    <row r="78" spans="1:8" ht="15.75">
      <c r="A78" s="172"/>
      <c r="B78" s="58"/>
      <c r="C78" s="55"/>
      <c r="D78" s="55"/>
      <c r="E78" s="56"/>
      <c r="F78" s="57"/>
      <c r="G78" s="56"/>
      <c r="H78" s="174"/>
    </row>
    <row r="79" spans="1:8" ht="15.75">
      <c r="A79" s="172"/>
      <c r="B79" s="58"/>
      <c r="C79" s="55"/>
      <c r="D79" s="55"/>
      <c r="E79" s="56"/>
      <c r="F79" s="57"/>
      <c r="G79" s="612"/>
      <c r="H79" s="615"/>
    </row>
    <row r="80" spans="1:8" ht="15.75">
      <c r="A80" s="172"/>
      <c r="B80" s="58"/>
      <c r="C80" s="55"/>
      <c r="D80" s="55"/>
      <c r="E80" s="56"/>
      <c r="F80" s="57"/>
      <c r="G80" s="613"/>
      <c r="H80" s="616"/>
    </row>
    <row r="81" spans="1:8" ht="15.75">
      <c r="A81" s="172"/>
      <c r="B81" s="58"/>
      <c r="C81" s="55"/>
      <c r="D81" s="55"/>
      <c r="E81" s="56"/>
      <c r="F81" s="57"/>
      <c r="G81" s="613"/>
      <c r="H81" s="616"/>
    </row>
    <row r="82" spans="1:8" ht="15.75">
      <c r="A82" s="172"/>
      <c r="B82" s="58"/>
      <c r="C82" s="55"/>
      <c r="D82" s="55"/>
      <c r="E82" s="56"/>
      <c r="F82" s="57"/>
      <c r="G82" s="613"/>
      <c r="H82" s="616"/>
    </row>
    <row r="83" spans="1:8" ht="15.75">
      <c r="A83" s="172"/>
      <c r="B83" s="58"/>
      <c r="C83" s="55"/>
      <c r="D83" s="55"/>
      <c r="E83" s="56"/>
      <c r="F83" s="57"/>
      <c r="G83" s="614"/>
      <c r="H83" s="617"/>
    </row>
    <row r="84" spans="1:8" ht="15.75">
      <c r="A84" s="172"/>
      <c r="B84" s="58"/>
      <c r="C84" s="55"/>
      <c r="D84" s="55"/>
      <c r="E84" s="56"/>
      <c r="F84" s="57"/>
      <c r="G84" s="56"/>
      <c r="H84" s="174"/>
    </row>
    <row r="85" spans="1:8" ht="15.75">
      <c r="A85" s="172"/>
      <c r="B85" s="58"/>
      <c r="C85" s="55"/>
      <c r="D85" s="55"/>
      <c r="E85" s="56"/>
      <c r="F85" s="57"/>
      <c r="G85" s="56"/>
      <c r="H85" s="174"/>
    </row>
    <row r="86" spans="1:8" ht="15.75">
      <c r="A86" s="172"/>
      <c r="B86" s="58"/>
      <c r="C86" s="55"/>
      <c r="D86" s="55"/>
      <c r="E86" s="56"/>
      <c r="F86" s="57"/>
      <c r="G86" s="56"/>
      <c r="H86" s="174"/>
    </row>
    <row r="87" spans="1:8" ht="15.75">
      <c r="A87" s="172"/>
      <c r="B87" s="58"/>
      <c r="C87" s="55"/>
      <c r="D87" s="55"/>
      <c r="E87" s="56"/>
      <c r="F87" s="57"/>
      <c r="G87" s="56"/>
      <c r="H87" s="174"/>
    </row>
    <row r="88" spans="1:8" ht="15.75">
      <c r="A88" s="172"/>
      <c r="B88" s="60"/>
      <c r="C88" s="60"/>
      <c r="D88" s="117"/>
      <c r="E88" s="29"/>
      <c r="F88" s="29"/>
      <c r="G88" s="29"/>
      <c r="H88" s="161"/>
    </row>
    <row r="89" spans="1:8" ht="15.75">
      <c r="A89" s="175"/>
      <c r="B89" s="62"/>
      <c r="C89" s="63"/>
      <c r="D89" s="61"/>
      <c r="E89" s="64"/>
      <c r="F89" s="65"/>
      <c r="G89" s="65"/>
      <c r="H89" s="176"/>
    </row>
    <row r="90" spans="1:8" ht="15.75">
      <c r="A90" s="177"/>
      <c r="B90" s="544"/>
      <c r="C90" s="544"/>
      <c r="D90" s="544"/>
      <c r="E90" s="544"/>
      <c r="F90" s="28"/>
      <c r="G90" s="60"/>
      <c r="H90" s="178"/>
    </row>
    <row r="91" spans="1:8" ht="15.75">
      <c r="A91" s="177"/>
      <c r="B91" s="544"/>
      <c r="C91" s="544"/>
      <c r="D91" s="544"/>
      <c r="E91" s="544"/>
      <c r="F91" s="28"/>
      <c r="G91" s="60"/>
      <c r="H91" s="178"/>
    </row>
    <row r="92" spans="1:8" ht="15.75">
      <c r="A92" s="177"/>
      <c r="B92" s="538"/>
      <c r="C92" s="539"/>
      <c r="D92" s="539"/>
      <c r="E92" s="540"/>
      <c r="F92" s="28"/>
      <c r="G92" s="60"/>
      <c r="H92" s="178"/>
    </row>
    <row r="93" spans="1:8" ht="15.75">
      <c r="A93" s="177"/>
      <c r="B93" s="541"/>
      <c r="C93" s="542"/>
      <c r="D93" s="542"/>
      <c r="E93" s="543"/>
      <c r="F93" s="28"/>
      <c r="G93" s="60"/>
      <c r="H93" s="178"/>
    </row>
    <row r="94" spans="1:8" ht="15.75">
      <c r="A94" s="177"/>
      <c r="B94" s="541"/>
      <c r="C94" s="542"/>
      <c r="D94" s="542"/>
      <c r="E94" s="543"/>
      <c r="F94" s="28"/>
      <c r="G94" s="60"/>
      <c r="H94" s="178"/>
    </row>
    <row r="95" spans="1:8" ht="15.75">
      <c r="A95" s="177"/>
      <c r="B95" s="544"/>
      <c r="C95" s="544"/>
      <c r="D95" s="544"/>
      <c r="E95" s="544"/>
      <c r="F95" s="42"/>
      <c r="G95" s="43"/>
      <c r="H95" s="166"/>
    </row>
    <row r="96" spans="1:8" ht="15.75">
      <c r="A96" s="177"/>
      <c r="B96" s="544"/>
      <c r="C96" s="544"/>
      <c r="D96" s="544"/>
      <c r="E96" s="544"/>
      <c r="F96" s="42"/>
      <c r="G96" s="30"/>
      <c r="H96" s="165"/>
    </row>
    <row r="97" spans="1:8" ht="15.75">
      <c r="A97" s="177"/>
      <c r="B97" s="544"/>
      <c r="C97" s="544"/>
      <c r="D97" s="544"/>
      <c r="E97" s="544"/>
      <c r="F97" s="42"/>
      <c r="G97" s="30"/>
      <c r="H97" s="165"/>
    </row>
    <row r="98" spans="1:8" ht="15.75">
      <c r="A98" s="177"/>
      <c r="B98" s="544"/>
      <c r="C98" s="544"/>
      <c r="D98" s="544"/>
      <c r="E98" s="544"/>
      <c r="F98" s="42"/>
      <c r="G98" s="30"/>
      <c r="H98" s="165"/>
    </row>
    <row r="99" spans="1:8" ht="15.75">
      <c r="A99" s="177"/>
      <c r="B99" s="544"/>
      <c r="C99" s="544"/>
      <c r="D99" s="544"/>
      <c r="E99" s="544"/>
      <c r="F99" s="42"/>
      <c r="G99" s="30"/>
      <c r="H99" s="165"/>
    </row>
    <row r="100" spans="1:8" ht="16.5" thickBot="1">
      <c r="A100" s="602"/>
      <c r="B100" s="603"/>
      <c r="C100" s="603"/>
      <c r="D100" s="603"/>
      <c r="E100" s="603"/>
      <c r="F100" s="66"/>
      <c r="G100" s="604"/>
      <c r="H100" s="605"/>
    </row>
    <row r="101" spans="1:8" ht="15.75">
      <c r="A101" s="45"/>
      <c r="B101" s="46"/>
      <c r="C101" s="47"/>
      <c r="D101" s="67"/>
      <c r="E101" s="68"/>
      <c r="F101" s="69"/>
      <c r="G101" s="68"/>
      <c r="H101" s="70"/>
    </row>
    <row r="102" spans="1:8" ht="15.75">
      <c r="A102" s="606"/>
      <c r="B102" s="607"/>
      <c r="C102" s="607"/>
      <c r="D102" s="607"/>
      <c r="E102" s="607"/>
      <c r="F102" s="607"/>
      <c r="G102" s="607"/>
      <c r="H102" s="608"/>
    </row>
    <row r="103" spans="1:8" ht="15.75">
      <c r="A103" s="609"/>
      <c r="B103" s="610"/>
      <c r="C103" s="47"/>
      <c r="D103" s="67"/>
      <c r="E103" s="47"/>
      <c r="F103" s="47"/>
      <c r="G103" s="47"/>
      <c r="H103" s="48"/>
    </row>
    <row r="104" spans="1:8" ht="15.75">
      <c r="A104" s="531"/>
      <c r="B104" s="532"/>
      <c r="C104" s="47"/>
      <c r="D104" s="67"/>
      <c r="E104" s="47"/>
      <c r="F104" s="47"/>
      <c r="G104" s="47"/>
      <c r="H104" s="48"/>
    </row>
    <row r="105" spans="1:8" ht="15.75">
      <c r="A105" s="531"/>
      <c r="B105" s="532"/>
      <c r="C105" s="47"/>
      <c r="D105" s="67"/>
      <c r="E105" s="47"/>
      <c r="F105" s="47"/>
      <c r="G105" s="47"/>
      <c r="H105" s="48"/>
    </row>
    <row r="106" spans="1:8" ht="16.5" thickBot="1">
      <c r="A106" s="179"/>
      <c r="B106" s="180"/>
      <c r="C106" s="168"/>
      <c r="D106" s="181"/>
      <c r="E106" s="168"/>
      <c r="F106" s="168"/>
      <c r="G106" s="168"/>
      <c r="H106" s="182"/>
    </row>
    <row r="107" spans="1:8" ht="15.75">
      <c r="A107" s="201"/>
      <c r="B107" s="201"/>
      <c r="C107" s="101"/>
      <c r="D107" s="202"/>
      <c r="E107" s="101"/>
      <c r="F107" s="101"/>
      <c r="G107" s="101"/>
      <c r="H107" s="101"/>
    </row>
    <row r="108" spans="1:8" ht="16.5" thickBot="1">
      <c r="A108" s="180"/>
      <c r="B108" s="180"/>
      <c r="C108" s="168"/>
      <c r="D108" s="181"/>
      <c r="E108" s="168"/>
      <c r="F108" s="168"/>
      <c r="G108" s="168"/>
      <c r="H108" s="168"/>
    </row>
    <row r="109" spans="1:8" ht="19.5" thickBot="1">
      <c r="A109" s="573"/>
      <c r="B109" s="574"/>
      <c r="C109" s="574"/>
      <c r="D109" s="574"/>
      <c r="E109" s="574"/>
      <c r="F109" s="574"/>
      <c r="G109" s="574"/>
      <c r="H109" s="575"/>
    </row>
    <row r="110" spans="1:8" ht="15.75">
      <c r="A110" s="552"/>
      <c r="B110" s="553"/>
      <c r="C110" s="553"/>
      <c r="D110" s="553"/>
      <c r="E110" s="553"/>
      <c r="F110" s="553"/>
      <c r="G110" s="553"/>
      <c r="H110" s="554"/>
    </row>
    <row r="111" spans="1:8" ht="14.25">
      <c r="A111" s="670"/>
      <c r="B111" s="671"/>
      <c r="C111" s="672"/>
      <c r="D111" s="672"/>
      <c r="E111" s="672"/>
      <c r="F111" s="672"/>
      <c r="G111" s="672"/>
      <c r="H111" s="673"/>
    </row>
    <row r="112" spans="1:8" ht="14.25">
      <c r="A112" s="674"/>
      <c r="B112" s="675"/>
      <c r="C112" s="675"/>
      <c r="D112" s="675"/>
      <c r="E112" s="675"/>
      <c r="F112" s="675"/>
      <c r="G112" s="675"/>
      <c r="H112" s="676"/>
    </row>
    <row r="113" spans="1:8" ht="15.75">
      <c r="A113" s="24"/>
      <c r="B113" s="25"/>
      <c r="C113" s="530"/>
      <c r="D113" s="530"/>
      <c r="E113" s="530"/>
      <c r="F113" s="530"/>
      <c r="G113" s="581"/>
      <c r="H113" s="582"/>
    </row>
    <row r="114" spans="1:8">
      <c r="A114" s="118"/>
      <c r="B114" s="525"/>
      <c r="C114" s="156"/>
      <c r="D114" s="583"/>
      <c r="E114" s="583"/>
      <c r="F114" s="156"/>
      <c r="G114" s="525"/>
      <c r="H114" s="157"/>
    </row>
    <row r="115" spans="1:8" ht="15.75">
      <c r="A115" s="584"/>
      <c r="B115" s="576"/>
      <c r="C115" s="576"/>
      <c r="D115" s="576"/>
      <c r="E115" s="576"/>
      <c r="F115" s="576"/>
      <c r="G115" s="577"/>
      <c r="H115" s="578"/>
    </row>
    <row r="116" spans="1:8" ht="15.75">
      <c r="A116" s="584"/>
      <c r="B116" s="576"/>
      <c r="C116" s="576"/>
      <c r="D116" s="576"/>
      <c r="E116" s="576"/>
      <c r="F116" s="576"/>
      <c r="G116" s="523"/>
      <c r="H116" s="524"/>
    </row>
    <row r="117" spans="1:8" ht="15.75">
      <c r="A117" s="159"/>
      <c r="B117" s="30"/>
      <c r="C117" s="31"/>
      <c r="D117" s="117"/>
      <c r="E117" s="124"/>
      <c r="F117" s="122"/>
      <c r="G117" s="124"/>
      <c r="H117" s="160"/>
    </row>
    <row r="118" spans="1:8" ht="15.75">
      <c r="A118" s="159"/>
      <c r="B118" s="30"/>
      <c r="C118" s="31"/>
      <c r="D118" s="117"/>
      <c r="E118" s="124"/>
      <c r="F118" s="122"/>
      <c r="G118" s="124"/>
      <c r="H118" s="160"/>
    </row>
    <row r="119" spans="1:8" ht="15.75">
      <c r="A119" s="159"/>
      <c r="B119" s="30"/>
      <c r="C119" s="31"/>
      <c r="D119" s="117"/>
      <c r="E119" s="32"/>
      <c r="F119" s="122"/>
      <c r="G119" s="124"/>
      <c r="H119" s="160"/>
    </row>
    <row r="120" spans="1:8" ht="15.75">
      <c r="A120" s="159"/>
      <c r="B120" s="30"/>
      <c r="C120" s="31"/>
      <c r="D120" s="117"/>
      <c r="E120" s="32"/>
      <c r="F120" s="122"/>
      <c r="G120" s="124"/>
      <c r="H120" s="160"/>
    </row>
    <row r="121" spans="1:8" ht="15.75">
      <c r="A121" s="159"/>
      <c r="B121" s="30"/>
      <c r="C121" s="117"/>
      <c r="D121" s="117"/>
      <c r="E121" s="32"/>
      <c r="F121" s="28"/>
      <c r="G121" s="124"/>
      <c r="H121" s="161"/>
    </row>
    <row r="122" spans="1:8" ht="15.75">
      <c r="A122" s="159"/>
      <c r="B122" s="30"/>
      <c r="C122" s="117"/>
      <c r="D122" s="117"/>
      <c r="E122" s="32"/>
      <c r="F122" s="28"/>
      <c r="G122" s="135"/>
      <c r="H122" s="161"/>
    </row>
    <row r="123" spans="1:8" ht="15.75">
      <c r="A123" s="159"/>
      <c r="B123" s="30"/>
      <c r="C123" s="117"/>
      <c r="D123" s="117"/>
      <c r="E123" s="124"/>
      <c r="F123" s="122"/>
      <c r="G123" s="124"/>
      <c r="H123" s="160"/>
    </row>
    <row r="124" spans="1:8" ht="15.75">
      <c r="A124" s="159"/>
      <c r="B124" s="30"/>
      <c r="C124" s="117"/>
      <c r="D124" s="117"/>
      <c r="E124" s="124"/>
      <c r="F124" s="122"/>
      <c r="G124" s="124"/>
      <c r="H124" s="160"/>
    </row>
    <row r="125" spans="1:8" ht="15.75">
      <c r="A125" s="159"/>
      <c r="B125" s="30"/>
      <c r="C125" s="31"/>
      <c r="D125" s="203"/>
      <c r="E125" s="124"/>
      <c r="F125" s="122"/>
      <c r="G125" s="124"/>
      <c r="H125" s="160"/>
    </row>
    <row r="126" spans="1:8" ht="15.75">
      <c r="A126" s="159"/>
      <c r="B126" s="30"/>
      <c r="C126" s="31"/>
      <c r="D126" s="117"/>
      <c r="E126" s="124"/>
      <c r="F126" s="122"/>
      <c r="G126" s="124"/>
      <c r="H126" s="160"/>
    </row>
    <row r="127" spans="1:8" ht="15.75">
      <c r="A127" s="159"/>
      <c r="B127" s="30"/>
      <c r="C127" s="117"/>
      <c r="D127" s="117"/>
      <c r="E127" s="32"/>
      <c r="F127" s="122"/>
      <c r="G127" s="124"/>
      <c r="H127" s="160"/>
    </row>
    <row r="128" spans="1:8" ht="15.75">
      <c r="A128" s="159"/>
      <c r="B128" s="30"/>
      <c r="C128" s="31"/>
      <c r="D128" s="117"/>
      <c r="E128" s="124"/>
      <c r="F128" s="122"/>
      <c r="G128" s="124"/>
      <c r="H128" s="160"/>
    </row>
    <row r="129" spans="1:8" ht="15.75">
      <c r="A129" s="159"/>
      <c r="B129" s="30"/>
      <c r="C129" s="117"/>
      <c r="D129" s="117"/>
      <c r="E129" s="124"/>
      <c r="F129" s="122"/>
      <c r="G129" s="124"/>
      <c r="H129" s="160"/>
    </row>
    <row r="130" spans="1:8" ht="15.75">
      <c r="A130" s="159"/>
      <c r="B130" s="30"/>
      <c r="C130" s="31"/>
      <c r="D130" s="117"/>
      <c r="E130" s="124"/>
      <c r="F130" s="122"/>
      <c r="G130" s="124"/>
      <c r="H130" s="160"/>
    </row>
    <row r="131" spans="1:8" ht="15.75">
      <c r="A131" s="159"/>
      <c r="B131" s="33"/>
      <c r="C131" s="34"/>
      <c r="D131" s="92"/>
      <c r="E131" s="124"/>
      <c r="F131" s="122"/>
      <c r="G131" s="124"/>
      <c r="H131" s="160"/>
    </row>
    <row r="132" spans="1:8" ht="15.75">
      <c r="A132" s="159"/>
      <c r="B132" s="30"/>
      <c r="C132" s="34"/>
      <c r="D132" s="92"/>
      <c r="E132" s="124"/>
      <c r="F132" s="122"/>
      <c r="G132" s="124"/>
      <c r="H132" s="160"/>
    </row>
    <row r="133" spans="1:8" ht="15.75">
      <c r="A133" s="159"/>
      <c r="B133" s="35"/>
      <c r="C133" s="34"/>
      <c r="D133" s="206"/>
      <c r="E133" s="124"/>
      <c r="F133" s="122"/>
      <c r="G133" s="124"/>
      <c r="H133" s="160"/>
    </row>
    <row r="134" spans="1:8" ht="15.75">
      <c r="A134" s="159"/>
      <c r="B134" s="35"/>
      <c r="C134" s="31"/>
      <c r="D134" s="204"/>
      <c r="E134" s="124"/>
      <c r="F134" s="122"/>
      <c r="G134" s="124"/>
      <c r="H134" s="160"/>
    </row>
    <row r="135" spans="1:8" ht="15.75">
      <c r="A135" s="159"/>
      <c r="B135" s="30"/>
      <c r="C135" s="31"/>
      <c r="D135" s="117"/>
      <c r="E135" s="124"/>
      <c r="F135" s="122"/>
      <c r="G135" s="124"/>
      <c r="H135" s="160"/>
    </row>
    <row r="136" spans="1:8" ht="15.75">
      <c r="A136" s="159"/>
      <c r="B136" s="30"/>
      <c r="C136" s="30"/>
      <c r="D136" s="31"/>
      <c r="E136" s="32"/>
      <c r="F136" s="29"/>
      <c r="G136" s="32"/>
      <c r="H136" s="161"/>
    </row>
    <row r="137" spans="1:8" ht="15.75">
      <c r="A137" s="162"/>
      <c r="B137" s="37"/>
      <c r="C137" s="36"/>
      <c r="D137" s="38"/>
      <c r="E137" s="39"/>
      <c r="F137" s="40"/>
      <c r="G137" s="40"/>
      <c r="H137" s="163"/>
    </row>
    <row r="138" spans="1:8" ht="15.75">
      <c r="A138" s="164"/>
      <c r="B138" s="562"/>
      <c r="C138" s="562"/>
      <c r="D138" s="562"/>
      <c r="E138" s="562"/>
      <c r="F138" s="42"/>
      <c r="G138" s="30"/>
      <c r="H138" s="165"/>
    </row>
    <row r="139" spans="1:8" ht="15.75">
      <c r="A139" s="164"/>
      <c r="B139" s="562"/>
      <c r="C139" s="562"/>
      <c r="D139" s="562"/>
      <c r="E139" s="562"/>
      <c r="F139" s="42"/>
      <c r="G139" s="30"/>
      <c r="H139" s="165"/>
    </row>
    <row r="140" spans="1:8" ht="15.75">
      <c r="A140" s="164"/>
      <c r="B140" s="538"/>
      <c r="C140" s="539"/>
      <c r="D140" s="539"/>
      <c r="E140" s="540"/>
      <c r="F140" s="42"/>
      <c r="G140" s="30"/>
      <c r="H140" s="165"/>
    </row>
    <row r="141" spans="1:8" ht="15.75">
      <c r="A141" s="164"/>
      <c r="B141" s="541"/>
      <c r="C141" s="542"/>
      <c r="D141" s="542"/>
      <c r="E141" s="543"/>
      <c r="F141" s="42"/>
      <c r="G141" s="30"/>
      <c r="H141" s="165"/>
    </row>
    <row r="142" spans="1:8" ht="15.75">
      <c r="A142" s="164"/>
      <c r="B142" s="541"/>
      <c r="C142" s="542"/>
      <c r="D142" s="542"/>
      <c r="E142" s="543"/>
      <c r="F142" s="42"/>
      <c r="G142" s="30"/>
      <c r="H142" s="165"/>
    </row>
    <row r="143" spans="1:8" ht="15.75">
      <c r="A143" s="164"/>
      <c r="B143" s="544"/>
      <c r="C143" s="544"/>
      <c r="D143" s="544"/>
      <c r="E143" s="544"/>
      <c r="F143" s="42"/>
      <c r="G143" s="43"/>
      <c r="H143" s="166"/>
    </row>
    <row r="144" spans="1:8" ht="15.75">
      <c r="A144" s="164"/>
      <c r="B144" s="544"/>
      <c r="C144" s="544"/>
      <c r="D144" s="544"/>
      <c r="E144" s="544"/>
      <c r="F144" s="42"/>
      <c r="G144" s="30"/>
      <c r="H144" s="165"/>
    </row>
    <row r="145" spans="1:8" ht="15.75">
      <c r="A145" s="164"/>
      <c r="B145" s="544"/>
      <c r="C145" s="544"/>
      <c r="D145" s="544"/>
      <c r="E145" s="544"/>
      <c r="F145" s="42"/>
      <c r="G145" s="30"/>
      <c r="H145" s="165"/>
    </row>
    <row r="146" spans="1:8" ht="15.75">
      <c r="A146" s="164"/>
      <c r="B146" s="544"/>
      <c r="C146" s="544"/>
      <c r="D146" s="544"/>
      <c r="E146" s="544"/>
      <c r="F146" s="42"/>
      <c r="G146" s="30"/>
      <c r="H146" s="165"/>
    </row>
    <row r="147" spans="1:8" ht="15.75">
      <c r="A147" s="164"/>
      <c r="B147" s="544"/>
      <c r="C147" s="544"/>
      <c r="D147" s="544"/>
      <c r="E147" s="544"/>
      <c r="F147" s="42"/>
      <c r="G147" s="30"/>
      <c r="H147" s="165"/>
    </row>
    <row r="148" spans="1:8" ht="15.75">
      <c r="A148" s="563"/>
      <c r="B148" s="564"/>
      <c r="C148" s="564"/>
      <c r="D148" s="564"/>
      <c r="E148" s="564"/>
      <c r="F148" s="44"/>
      <c r="G148" s="579"/>
      <c r="H148" s="580"/>
    </row>
    <row r="149" spans="1:8" ht="15.75">
      <c r="A149" s="45"/>
      <c r="B149" s="46"/>
      <c r="C149" s="47"/>
      <c r="D149" s="530"/>
      <c r="E149" s="47"/>
      <c r="F149" s="47"/>
      <c r="G149" s="47"/>
      <c r="H149" s="48"/>
    </row>
    <row r="150" spans="1:8" ht="15.75">
      <c r="A150" s="547"/>
      <c r="B150" s="548"/>
      <c r="C150" s="548"/>
      <c r="D150" s="548"/>
      <c r="E150" s="548"/>
      <c r="F150" s="548"/>
      <c r="G150" s="548"/>
      <c r="H150" s="549"/>
    </row>
    <row r="151" spans="1:8" ht="15.75">
      <c r="A151" s="49"/>
      <c r="B151" s="47"/>
      <c r="C151" s="47"/>
      <c r="D151" s="530"/>
      <c r="E151" s="47"/>
      <c r="F151" s="550"/>
      <c r="G151" s="550"/>
      <c r="H151" s="551"/>
    </row>
    <row r="152" spans="1:8" ht="15.75">
      <c r="A152" s="49"/>
      <c r="B152" s="47"/>
      <c r="C152" s="47"/>
      <c r="D152" s="530"/>
      <c r="E152" s="47"/>
      <c r="F152" s="550"/>
      <c r="G152" s="550"/>
      <c r="H152" s="551"/>
    </row>
    <row r="153" spans="1:8" ht="15.75">
      <c r="A153" s="531"/>
      <c r="B153" s="532"/>
      <c r="C153" s="47"/>
      <c r="D153" s="67"/>
      <c r="E153" s="47"/>
      <c r="F153" s="47"/>
      <c r="G153" s="47"/>
      <c r="H153" s="48"/>
    </row>
    <row r="154" spans="1:8" ht="15.75">
      <c r="A154" s="531"/>
      <c r="B154" s="532"/>
      <c r="C154" s="47"/>
      <c r="D154" s="67"/>
      <c r="E154" s="47"/>
      <c r="F154" s="47"/>
      <c r="G154" s="47"/>
      <c r="H154" s="48"/>
    </row>
    <row r="155" spans="1:8" ht="15.75">
      <c r="A155" s="531"/>
      <c r="B155" s="532"/>
      <c r="C155" s="47"/>
      <c r="D155" s="67"/>
      <c r="E155" s="47"/>
      <c r="F155" s="47"/>
      <c r="G155" s="47"/>
      <c r="H155" s="48"/>
    </row>
    <row r="156" spans="1:8" ht="15.75">
      <c r="A156" s="531"/>
      <c r="B156" s="532"/>
      <c r="C156" s="47"/>
      <c r="D156" s="67"/>
      <c r="E156" s="47"/>
      <c r="F156" s="47"/>
      <c r="G156" s="47"/>
      <c r="H156" s="48"/>
    </row>
    <row r="157" spans="1:8" ht="15.75">
      <c r="A157" s="531"/>
      <c r="B157" s="532"/>
      <c r="C157" s="47"/>
      <c r="D157" s="67"/>
      <c r="E157" s="47"/>
      <c r="F157" s="47"/>
      <c r="G157" s="47"/>
      <c r="H157" s="48"/>
    </row>
    <row r="158" spans="1:8" ht="15.75">
      <c r="A158" s="531"/>
      <c r="B158" s="532"/>
      <c r="C158" s="47"/>
      <c r="D158" s="67"/>
      <c r="E158" s="47"/>
      <c r="F158" s="47"/>
      <c r="G158" s="47"/>
      <c r="H158" s="48"/>
    </row>
    <row r="159" spans="1:8" ht="15.75">
      <c r="A159" s="531"/>
      <c r="B159" s="532"/>
      <c r="C159" s="47"/>
      <c r="D159" s="67"/>
      <c r="E159" s="47"/>
      <c r="F159" s="47"/>
      <c r="G159" s="47"/>
      <c r="H159" s="48"/>
    </row>
    <row r="160" spans="1:8" ht="15.75">
      <c r="A160" s="531"/>
      <c r="B160" s="532"/>
      <c r="C160" s="47"/>
      <c r="D160" s="67"/>
      <c r="E160" s="47"/>
      <c r="F160" s="47"/>
      <c r="G160" s="47"/>
      <c r="H160" s="48"/>
    </row>
    <row r="161" spans="1:8" ht="15.75">
      <c r="A161" s="531"/>
      <c r="B161" s="532"/>
      <c r="C161" s="47"/>
      <c r="D161" s="67"/>
      <c r="E161" s="47"/>
      <c r="F161" s="47"/>
      <c r="G161" s="47"/>
      <c r="H161" s="48"/>
    </row>
    <row r="162" spans="1:8" ht="15.75">
      <c r="A162" s="531"/>
      <c r="B162" s="532"/>
      <c r="C162" s="47"/>
      <c r="D162" s="67"/>
      <c r="E162" s="47"/>
      <c r="F162" s="47"/>
      <c r="G162" s="47"/>
      <c r="H162" s="48"/>
    </row>
    <row r="163" spans="1:8" ht="15.75">
      <c r="A163" s="531"/>
      <c r="B163" s="532"/>
      <c r="C163" s="47"/>
      <c r="D163" s="67"/>
      <c r="E163" s="47"/>
      <c r="F163" s="47"/>
      <c r="G163" s="47"/>
      <c r="H163" s="48"/>
    </row>
    <row r="164" spans="1:8" ht="15.75">
      <c r="A164" s="531"/>
      <c r="B164" s="532"/>
      <c r="C164" s="47"/>
      <c r="D164" s="67"/>
      <c r="E164" s="47"/>
      <c r="F164" s="47"/>
      <c r="G164" s="47"/>
      <c r="H164" s="48"/>
    </row>
    <row r="165" spans="1:8" ht="15.75">
      <c r="A165" s="531"/>
      <c r="B165" s="532"/>
      <c r="C165" s="47"/>
      <c r="D165" s="67"/>
      <c r="E165" s="47"/>
      <c r="F165" s="47"/>
      <c r="G165" s="47"/>
      <c r="H165" s="48"/>
    </row>
    <row r="166" spans="1:8" ht="16.5" thickBot="1">
      <c r="A166" s="179"/>
      <c r="B166" s="180"/>
      <c r="C166" s="168"/>
      <c r="D166" s="181"/>
      <c r="E166" s="168"/>
      <c r="F166" s="168"/>
      <c r="G166" s="168"/>
      <c r="H166" s="182"/>
    </row>
    <row r="167" spans="1:8" ht="15.75">
      <c r="A167" s="531"/>
      <c r="B167" s="532"/>
      <c r="C167" s="47"/>
      <c r="D167" s="67"/>
      <c r="E167" s="47"/>
      <c r="F167" s="47"/>
      <c r="G167" s="47"/>
      <c r="H167" s="48"/>
    </row>
    <row r="168" spans="1:8" ht="16.5" thickBot="1">
      <c r="A168" s="531"/>
      <c r="B168" s="532"/>
      <c r="C168" s="47"/>
      <c r="D168" s="67"/>
      <c r="E168" s="47"/>
      <c r="F168" s="47"/>
      <c r="G168" s="47"/>
      <c r="H168" s="48"/>
    </row>
    <row r="169" spans="1:8" ht="20.25">
      <c r="A169" s="565"/>
      <c r="B169" s="566"/>
      <c r="C169" s="566"/>
      <c r="D169" s="566"/>
      <c r="E169" s="566"/>
      <c r="F169" s="566"/>
      <c r="G169" s="566"/>
      <c r="H169" s="567"/>
    </row>
    <row r="170" spans="1:8" ht="15.75">
      <c r="A170" s="24"/>
      <c r="B170" s="25"/>
      <c r="C170" s="25"/>
      <c r="D170" s="572"/>
      <c r="E170" s="572"/>
      <c r="F170" s="107"/>
      <c r="G170" s="107"/>
      <c r="H170" s="112"/>
    </row>
    <row r="171" spans="1:8" ht="15.75">
      <c r="A171" s="106"/>
      <c r="B171" s="107"/>
      <c r="C171" s="107"/>
      <c r="D171" s="572"/>
      <c r="E171" s="572"/>
      <c r="F171" s="107"/>
      <c r="G171" s="107"/>
      <c r="H171" s="112"/>
    </row>
    <row r="172" spans="1:8" ht="15.75">
      <c r="A172" s="106"/>
      <c r="B172" s="107"/>
      <c r="C172" s="107"/>
      <c r="D172" s="533"/>
      <c r="E172" s="533"/>
      <c r="F172" s="107"/>
      <c r="G172" s="107"/>
      <c r="H172" s="112"/>
    </row>
    <row r="173" spans="1:8" ht="15.75">
      <c r="A173" s="113"/>
      <c r="B173" s="114"/>
      <c r="C173" s="114"/>
      <c r="D173" s="545"/>
      <c r="E173" s="546"/>
      <c r="F173" s="114"/>
      <c r="G173" s="115"/>
      <c r="H173" s="116"/>
    </row>
    <row r="174" spans="1:8" ht="20.25" thickBot="1">
      <c r="A174" s="599"/>
      <c r="B174" s="600"/>
      <c r="C174" s="600"/>
      <c r="D174" s="600"/>
      <c r="E174" s="600"/>
      <c r="F174" s="600"/>
      <c r="G174" s="600"/>
      <c r="H174" s="601"/>
    </row>
    <row r="175" spans="1:8" ht="15.75">
      <c r="A175" s="99"/>
      <c r="B175" s="100"/>
      <c r="C175" s="101"/>
      <c r="D175" s="52"/>
      <c r="E175" s="102"/>
      <c r="F175" s="103"/>
      <c r="G175" s="101"/>
      <c r="H175" s="104"/>
    </row>
    <row r="176" spans="1:8" ht="15.75">
      <c r="A176" s="568"/>
      <c r="B176" s="569"/>
      <c r="C176" s="105"/>
      <c r="D176" s="46"/>
      <c r="E176" s="570"/>
      <c r="F176" s="570"/>
      <c r="G176" s="570"/>
      <c r="H176" s="571"/>
    </row>
    <row r="177" spans="1:8" ht="15.75">
      <c r="A177" s="594"/>
      <c r="B177" s="595"/>
      <c r="C177" s="595"/>
      <c r="D177" s="595"/>
      <c r="E177" s="595"/>
      <c r="F177" s="595"/>
      <c r="G177" s="595"/>
      <c r="H177" s="596"/>
    </row>
    <row r="178" spans="1:8" ht="15.75">
      <c r="A178" s="589"/>
      <c r="B178" s="590"/>
      <c r="C178" s="590"/>
      <c r="D178" s="590"/>
      <c r="E178" s="590"/>
      <c r="F178" s="590"/>
      <c r="G178" s="590"/>
      <c r="H178" s="591"/>
    </row>
    <row r="179" spans="1:8" ht="15.75">
      <c r="A179" s="589"/>
      <c r="B179" s="590"/>
      <c r="C179" s="590"/>
      <c r="D179" s="590"/>
      <c r="E179" s="590"/>
      <c r="F179" s="590"/>
      <c r="G179" s="590"/>
      <c r="H179" s="591"/>
    </row>
    <row r="180" spans="1:8" ht="15.75">
      <c r="A180" s="589"/>
      <c r="B180" s="597"/>
      <c r="C180" s="597"/>
      <c r="D180" s="597"/>
      <c r="E180" s="597"/>
      <c r="F180" s="597"/>
      <c r="G180" s="597"/>
      <c r="H180" s="598"/>
    </row>
    <row r="181" spans="1:8" ht="15.75">
      <c r="A181" s="589"/>
      <c r="B181" s="597"/>
      <c r="C181" s="597"/>
      <c r="D181" s="597"/>
      <c r="E181" s="597"/>
      <c r="F181" s="597"/>
      <c r="G181" s="597"/>
      <c r="H181" s="598"/>
    </row>
    <row r="182" spans="1:8" ht="15.75">
      <c r="A182" s="589"/>
      <c r="B182" s="590"/>
      <c r="C182" s="590"/>
      <c r="D182" s="590"/>
      <c r="E182" s="590"/>
      <c r="F182" s="590"/>
      <c r="G182" s="590"/>
      <c r="H182" s="591"/>
    </row>
    <row r="183" spans="1:8" ht="15.75">
      <c r="A183" s="589"/>
      <c r="B183" s="590"/>
      <c r="C183" s="590"/>
      <c r="D183" s="590"/>
      <c r="E183" s="590"/>
      <c r="F183" s="590"/>
      <c r="G183" s="590"/>
      <c r="H183" s="591"/>
    </row>
    <row r="184" spans="1:8" ht="15.75">
      <c r="A184" s="586"/>
      <c r="B184" s="587"/>
      <c r="C184" s="587"/>
      <c r="D184" s="587"/>
      <c r="E184" s="587"/>
      <c r="F184" s="587"/>
      <c r="G184" s="587"/>
      <c r="H184" s="588"/>
    </row>
    <row r="185" spans="1:8" ht="15.75">
      <c r="A185" s="589"/>
      <c r="B185" s="590"/>
      <c r="C185" s="590"/>
      <c r="D185" s="590"/>
      <c r="E185" s="590"/>
      <c r="F185" s="590"/>
      <c r="G185" s="590"/>
      <c r="H185" s="591"/>
    </row>
    <row r="186" spans="1:8" ht="15.75">
      <c r="A186" s="589"/>
      <c r="B186" s="590"/>
      <c r="C186" s="590"/>
      <c r="D186" s="590"/>
      <c r="E186" s="590"/>
      <c r="F186" s="590"/>
      <c r="G186" s="590"/>
      <c r="H186" s="591"/>
    </row>
    <row r="187" spans="1:8" ht="15.75">
      <c r="A187" s="45"/>
      <c r="B187" s="46"/>
      <c r="C187" s="47"/>
      <c r="D187" s="530"/>
      <c r="E187" s="68"/>
      <c r="F187" s="26"/>
      <c r="G187" s="592"/>
      <c r="H187" s="593"/>
    </row>
    <row r="188" spans="1:8" ht="15.75">
      <c r="A188" s="586"/>
      <c r="B188" s="587"/>
      <c r="C188" s="587"/>
      <c r="D188" s="587"/>
      <c r="E188" s="587"/>
      <c r="F188" s="587"/>
      <c r="G188" s="587"/>
      <c r="H188" s="588"/>
    </row>
    <row r="189" spans="1:8" ht="15.75">
      <c r="A189" s="106"/>
      <c r="B189" s="107"/>
      <c r="C189" s="46"/>
      <c r="D189" s="521"/>
      <c r="E189" s="46"/>
      <c r="F189" s="46"/>
      <c r="G189" s="46"/>
      <c r="H189" s="79"/>
    </row>
    <row r="190" spans="1:8" ht="15.75">
      <c r="A190" s="45"/>
      <c r="B190" s="46"/>
      <c r="C190" s="46"/>
      <c r="D190" s="521"/>
      <c r="E190" s="46"/>
      <c r="F190" s="46"/>
      <c r="G190" s="521"/>
      <c r="H190" s="79"/>
    </row>
    <row r="191" spans="1:8" ht="15.75">
      <c r="A191" s="45"/>
      <c r="B191" s="46"/>
      <c r="C191" s="46"/>
      <c r="D191" s="521"/>
      <c r="E191" s="46"/>
      <c r="F191" s="46"/>
      <c r="G191" s="521"/>
      <c r="H191" s="79"/>
    </row>
    <row r="192" spans="1:8" ht="15.75">
      <c r="A192" s="45"/>
      <c r="B192" s="46"/>
      <c r="C192" s="46"/>
      <c r="D192" s="521"/>
      <c r="E192" s="46"/>
      <c r="F192" s="46"/>
      <c r="G192" s="521"/>
      <c r="H192" s="79"/>
    </row>
    <row r="193" spans="1:8" ht="15.75">
      <c r="A193" s="586"/>
      <c r="B193" s="587"/>
      <c r="C193" s="587"/>
      <c r="D193" s="587"/>
      <c r="E193" s="587"/>
      <c r="F193" s="587"/>
      <c r="G193" s="587"/>
      <c r="H193" s="588"/>
    </row>
    <row r="194" spans="1:8" ht="15.75">
      <c r="A194" s="527"/>
      <c r="B194" s="528"/>
      <c r="C194" s="528"/>
      <c r="D194" s="528"/>
      <c r="E194" s="528"/>
      <c r="F194" s="528"/>
      <c r="G194" s="528"/>
      <c r="H194" s="529"/>
    </row>
    <row r="195" spans="1:8" ht="15.75">
      <c r="A195" s="527"/>
      <c r="B195" s="528"/>
      <c r="C195" s="528"/>
      <c r="D195" s="528"/>
      <c r="E195" s="528"/>
      <c r="F195" s="528"/>
      <c r="G195" s="528"/>
      <c r="H195" s="529"/>
    </row>
    <row r="196" spans="1:8" ht="15.75">
      <c r="A196" s="527"/>
      <c r="B196" s="528"/>
      <c r="C196" s="528"/>
      <c r="D196" s="528"/>
      <c r="E196" s="528"/>
      <c r="F196" s="528"/>
      <c r="G196" s="528"/>
      <c r="H196" s="529"/>
    </row>
    <row r="197" spans="1:8" ht="15.75">
      <c r="A197" s="527"/>
      <c r="B197" s="528"/>
      <c r="C197" s="528"/>
      <c r="D197" s="528"/>
      <c r="E197" s="528"/>
      <c r="F197" s="528"/>
      <c r="G197" s="528"/>
      <c r="H197" s="529"/>
    </row>
    <row r="198" spans="1:8" ht="15.75">
      <c r="A198" s="527"/>
      <c r="B198" s="528"/>
      <c r="C198" s="528"/>
      <c r="D198" s="528"/>
      <c r="E198" s="528"/>
      <c r="F198" s="528"/>
      <c r="G198" s="528"/>
      <c r="H198" s="529"/>
    </row>
    <row r="199" spans="1:8" ht="15.75">
      <c r="A199" s="527"/>
      <c r="B199" s="528"/>
      <c r="C199" s="528"/>
      <c r="D199" s="528"/>
      <c r="E199" s="528"/>
      <c r="F199" s="528"/>
      <c r="G199" s="528"/>
      <c r="H199" s="529"/>
    </row>
    <row r="200" spans="1:8" ht="15.75">
      <c r="A200" s="106"/>
      <c r="B200" s="107"/>
      <c r="C200" s="46"/>
      <c r="D200" s="521"/>
      <c r="E200" s="46"/>
      <c r="F200" s="46"/>
      <c r="G200" s="46"/>
      <c r="H200" s="79"/>
    </row>
    <row r="201" spans="1:8" ht="15.75">
      <c r="A201" s="45"/>
      <c r="B201" s="46"/>
      <c r="C201" s="46"/>
      <c r="D201" s="521"/>
      <c r="E201" s="46"/>
      <c r="F201" s="46"/>
      <c r="G201" s="521"/>
      <c r="H201" s="79"/>
    </row>
    <row r="202" spans="1:8" ht="15.75">
      <c r="A202" s="45"/>
      <c r="B202" s="46"/>
      <c r="C202" s="46"/>
      <c r="D202" s="521"/>
      <c r="E202" s="46"/>
      <c r="F202" s="46"/>
      <c r="G202" s="521"/>
      <c r="H202" s="79"/>
    </row>
    <row r="203" spans="1:8" ht="15.75">
      <c r="A203" s="45"/>
      <c r="B203" s="46"/>
      <c r="C203" s="46"/>
      <c r="D203" s="521"/>
      <c r="E203" s="46"/>
      <c r="F203" s="46"/>
      <c r="G203" s="521"/>
      <c r="H203" s="79"/>
    </row>
    <row r="204" spans="1:8" ht="15.75">
      <c r="A204" s="45"/>
      <c r="B204" s="46"/>
      <c r="C204" s="46"/>
      <c r="D204" s="521"/>
      <c r="E204" s="46"/>
      <c r="F204" s="46"/>
      <c r="G204" s="521"/>
      <c r="H204" s="79"/>
    </row>
    <row r="205" spans="1:8" ht="16.5" thickBot="1">
      <c r="A205" s="183"/>
      <c r="B205" s="184"/>
      <c r="C205" s="184"/>
      <c r="D205" s="170"/>
      <c r="E205" s="184"/>
      <c r="F205" s="184"/>
      <c r="G205" s="170"/>
      <c r="H205" s="185"/>
    </row>
    <row r="206" spans="1:8" ht="15.75">
      <c r="A206" s="45"/>
      <c r="B206" s="46"/>
      <c r="C206" s="46"/>
      <c r="D206" s="521"/>
      <c r="E206" s="46"/>
      <c r="F206" s="46"/>
      <c r="G206" s="521"/>
      <c r="H206" s="79"/>
    </row>
  </sheetData>
  <protectedRanges>
    <protectedRange sqref="D17:D18 D21:D27 D9:D14" name="Range1_1"/>
    <protectedRange sqref="C6 F6 H6" name="Range1_3"/>
    <protectedRange sqref="D15:D16" name="Range1_1_2"/>
    <protectedRange sqref="D19:D20" name="Range1_1_2_1"/>
    <protectedRange sqref="D28:D31" name="Range1_1_3"/>
    <protectedRange sqref="D65:D76" name="Range1_1_1"/>
    <protectedRange sqref="D77" name="Range1_1_1_1"/>
    <protectedRange sqref="D78:D86" name="Range1_1_1_2"/>
    <protectedRange sqref="D117:D120 D125:D130" name="Range1_1_4"/>
    <protectedRange sqref="C114 F114 H114" name="Range1_3_1"/>
    <protectedRange sqref="D121:D122" name="Range1_1_2_2"/>
    <protectedRange sqref="D123:D124" name="Range1_1_2_1_1"/>
    <protectedRange sqref="D131:D135" name="Range1_1_3_1"/>
  </protectedRanges>
  <mergeCells count="107">
    <mergeCell ref="A193:H193"/>
    <mergeCell ref="A183:H183"/>
    <mergeCell ref="A184:H184"/>
    <mergeCell ref="A185:H185"/>
    <mergeCell ref="A186:H186"/>
    <mergeCell ref="G187:H187"/>
    <mergeCell ref="A188:H188"/>
    <mergeCell ref="A177:H177"/>
    <mergeCell ref="A178:H178"/>
    <mergeCell ref="A179:H179"/>
    <mergeCell ref="A180:H180"/>
    <mergeCell ref="A181:H181"/>
    <mergeCell ref="A182:H182"/>
    <mergeCell ref="D171:E171"/>
    <mergeCell ref="D173:E173"/>
    <mergeCell ref="A174:H174"/>
    <mergeCell ref="A176:B176"/>
    <mergeCell ref="E176:F176"/>
    <mergeCell ref="G176:H176"/>
    <mergeCell ref="G148:H148"/>
    <mergeCell ref="A150:H150"/>
    <mergeCell ref="F151:H151"/>
    <mergeCell ref="F152:H152"/>
    <mergeCell ref="A169:H169"/>
    <mergeCell ref="D170:E170"/>
    <mergeCell ref="B143:E143"/>
    <mergeCell ref="B144:E144"/>
    <mergeCell ref="B145:E145"/>
    <mergeCell ref="B146:E146"/>
    <mergeCell ref="B147:E147"/>
    <mergeCell ref="A148:E148"/>
    <mergeCell ref="G115:H115"/>
    <mergeCell ref="B138:E138"/>
    <mergeCell ref="B139:E139"/>
    <mergeCell ref="B140:E140"/>
    <mergeCell ref="B141:E141"/>
    <mergeCell ref="B142:E142"/>
    <mergeCell ref="A115:A116"/>
    <mergeCell ref="B115:B116"/>
    <mergeCell ref="C115:C116"/>
    <mergeCell ref="D115:D116"/>
    <mergeCell ref="E115:E116"/>
    <mergeCell ref="F115:F116"/>
    <mergeCell ref="A110:H110"/>
    <mergeCell ref="A111:B111"/>
    <mergeCell ref="C111:H111"/>
    <mergeCell ref="A112:H112"/>
    <mergeCell ref="G113:H113"/>
    <mergeCell ref="D114:E114"/>
    <mergeCell ref="B99:E99"/>
    <mergeCell ref="A100:E100"/>
    <mergeCell ref="G100:H100"/>
    <mergeCell ref="A102:H102"/>
    <mergeCell ref="A103:B103"/>
    <mergeCell ref="A109:H109"/>
    <mergeCell ref="B93:E93"/>
    <mergeCell ref="B94:E94"/>
    <mergeCell ref="B95:E95"/>
    <mergeCell ref="B96:E96"/>
    <mergeCell ref="B97:E97"/>
    <mergeCell ref="B98:E98"/>
    <mergeCell ref="G63:H63"/>
    <mergeCell ref="G79:G83"/>
    <mergeCell ref="H79:H83"/>
    <mergeCell ref="B90:E90"/>
    <mergeCell ref="B91:E91"/>
    <mergeCell ref="B92:E92"/>
    <mergeCell ref="A59:H59"/>
    <mergeCell ref="A60:B60"/>
    <mergeCell ref="C60:H60"/>
    <mergeCell ref="A61:H61"/>
    <mergeCell ref="A63:A64"/>
    <mergeCell ref="B63:B64"/>
    <mergeCell ref="C63:C64"/>
    <mergeCell ref="D63:D64"/>
    <mergeCell ref="E63:E64"/>
    <mergeCell ref="F63:F64"/>
    <mergeCell ref="A44:E44"/>
    <mergeCell ref="G44:H44"/>
    <mergeCell ref="A46:H46"/>
    <mergeCell ref="F47:H47"/>
    <mergeCell ref="F48:H48"/>
    <mergeCell ref="A58:H58"/>
    <mergeCell ref="B38:E38"/>
    <mergeCell ref="B39:E39"/>
    <mergeCell ref="B40:E40"/>
    <mergeCell ref="B41:E41"/>
    <mergeCell ref="B42:E42"/>
    <mergeCell ref="B43:E43"/>
    <mergeCell ref="B35:E35"/>
    <mergeCell ref="B36:E36"/>
    <mergeCell ref="B37:E37"/>
    <mergeCell ref="D6:E6"/>
    <mergeCell ref="A7:A8"/>
    <mergeCell ref="B7:B8"/>
    <mergeCell ref="C7:C8"/>
    <mergeCell ref="D7:D8"/>
    <mergeCell ref="E7:E8"/>
    <mergeCell ref="A1:H1"/>
    <mergeCell ref="A2:H2"/>
    <mergeCell ref="A3:B3"/>
    <mergeCell ref="C3:H3"/>
    <mergeCell ref="A4:H4"/>
    <mergeCell ref="G5:H5"/>
    <mergeCell ref="F7:F8"/>
    <mergeCell ref="G7:H7"/>
    <mergeCell ref="B34:E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GI341"/>
  <sheetViews>
    <sheetView tabSelected="1" topLeftCell="A117" workbookViewId="0">
      <selection activeCell="B100" sqref="B100:I123"/>
    </sheetView>
  </sheetViews>
  <sheetFormatPr defaultColWidth="9.140625" defaultRowHeight="12.75"/>
  <cols>
    <col min="1" max="1" width="7.28515625" style="22" customWidth="1"/>
    <col min="2" max="2" width="50" style="22" bestFit="1" customWidth="1"/>
    <col min="3" max="3" width="7.42578125" style="22" customWidth="1"/>
    <col min="4" max="4" width="7.28515625" style="23" customWidth="1"/>
    <col min="5" max="5" width="9.42578125" style="22" customWidth="1"/>
    <col min="6" max="6" width="11.140625" style="22" customWidth="1"/>
    <col min="7" max="7" width="10.7109375" style="22" customWidth="1"/>
    <col min="8" max="8" width="11" style="22" customWidth="1"/>
    <col min="9" max="9" width="25.5703125" style="22" customWidth="1"/>
    <col min="10" max="16384" width="9.140625" style="22"/>
  </cols>
  <sheetData>
    <row r="1" spans="1:191" s="23" customFormat="1" ht="19.5" thickBot="1">
      <c r="A1" s="573" t="s">
        <v>23</v>
      </c>
      <c r="B1" s="574"/>
      <c r="C1" s="574"/>
      <c r="D1" s="574"/>
      <c r="E1" s="574"/>
      <c r="F1" s="574"/>
      <c r="G1" s="574"/>
      <c r="H1" s="575"/>
    </row>
    <row r="2" spans="1:191" s="23" customFormat="1" ht="15.75">
      <c r="A2" s="611" t="s">
        <v>173</v>
      </c>
      <c r="B2" s="550"/>
      <c r="C2" s="550"/>
      <c r="D2" s="550"/>
      <c r="E2" s="550"/>
      <c r="F2" s="550"/>
      <c r="G2" s="550"/>
      <c r="H2" s="551"/>
    </row>
    <row r="3" spans="1:191" s="23" customFormat="1" ht="15.75">
      <c r="A3" s="555" t="s">
        <v>166</v>
      </c>
      <c r="B3" s="556"/>
      <c r="C3" s="557" t="s">
        <v>267</v>
      </c>
      <c r="D3" s="557"/>
      <c r="E3" s="557"/>
      <c r="F3" s="557"/>
      <c r="G3" s="557"/>
      <c r="H3" s="558"/>
    </row>
    <row r="4" spans="1:191" s="23" customFormat="1" ht="34.5" customHeight="1">
      <c r="A4" s="559" t="s">
        <v>268</v>
      </c>
      <c r="B4" s="560"/>
      <c r="C4" s="560"/>
      <c r="D4" s="560"/>
      <c r="E4" s="560"/>
      <c r="F4" s="560"/>
      <c r="G4" s="560"/>
      <c r="H4" s="561"/>
    </row>
    <row r="5" spans="1:191" s="23" customFormat="1" ht="15" customHeight="1">
      <c r="A5" s="24" t="s">
        <v>24</v>
      </c>
      <c r="B5" s="25"/>
      <c r="C5" s="530"/>
      <c r="D5" s="530"/>
      <c r="E5" s="530"/>
      <c r="F5" s="530"/>
      <c r="G5" s="581"/>
      <c r="H5" s="582"/>
    </row>
    <row r="6" spans="1:191" s="26" customFormat="1" ht="11.25" customHeight="1">
      <c r="A6" s="118">
        <f>C6*F6*H6</f>
        <v>3.2550000000000008</v>
      </c>
      <c r="B6" s="525" t="s">
        <v>25</v>
      </c>
      <c r="C6" s="156">
        <v>3.5000000000000003E-2</v>
      </c>
      <c r="D6" s="583" t="s">
        <v>26</v>
      </c>
      <c r="E6" s="583"/>
      <c r="F6" s="156">
        <v>31</v>
      </c>
      <c r="G6" s="525" t="s">
        <v>27</v>
      </c>
      <c r="H6" s="157">
        <v>3</v>
      </c>
      <c r="I6" s="121"/>
      <c r="J6" s="526"/>
      <c r="K6" s="120"/>
      <c r="L6" s="526"/>
      <c r="M6" s="120"/>
      <c r="N6" s="526"/>
      <c r="O6" s="120"/>
      <c r="P6" s="121"/>
      <c r="Q6" s="526"/>
      <c r="R6" s="120"/>
      <c r="S6" s="585"/>
      <c r="T6" s="585"/>
      <c r="U6" s="120"/>
      <c r="V6" s="526"/>
      <c r="W6" s="120"/>
      <c r="X6" s="121"/>
      <c r="Y6" s="526"/>
      <c r="Z6" s="120"/>
      <c r="AA6" s="585"/>
      <c r="AB6" s="585"/>
      <c r="AC6" s="120"/>
      <c r="AD6" s="526"/>
      <c r="AE6" s="120"/>
      <c r="AF6" s="121"/>
      <c r="AG6" s="526"/>
      <c r="AH6" s="120"/>
      <c r="AI6" s="585"/>
      <c r="AJ6" s="585"/>
      <c r="AK6" s="120"/>
      <c r="AL6" s="526"/>
      <c r="AM6" s="120"/>
      <c r="AN6" s="121"/>
      <c r="AO6" s="526"/>
      <c r="AP6" s="120"/>
      <c r="AQ6" s="585"/>
      <c r="AR6" s="585"/>
      <c r="AS6" s="120"/>
      <c r="AT6" s="526"/>
      <c r="AU6" s="120"/>
      <c r="AV6" s="121"/>
      <c r="AW6" s="526"/>
      <c r="AX6" s="120"/>
      <c r="AY6" s="585"/>
      <c r="AZ6" s="585"/>
      <c r="BA6" s="120"/>
      <c r="BB6" s="526"/>
      <c r="BC6" s="120"/>
      <c r="BD6" s="121"/>
      <c r="BE6" s="526"/>
      <c r="BF6" s="120"/>
      <c r="BG6" s="585"/>
      <c r="BH6" s="585"/>
      <c r="BI6" s="120"/>
      <c r="BJ6" s="526"/>
      <c r="BK6" s="120"/>
      <c r="BL6" s="121"/>
      <c r="BM6" s="526"/>
      <c r="BN6" s="120"/>
      <c r="BO6" s="585"/>
      <c r="BP6" s="585"/>
      <c r="BQ6" s="120"/>
      <c r="BR6" s="526"/>
      <c r="BS6" s="120"/>
      <c r="BT6" s="121"/>
      <c r="BU6" s="526"/>
      <c r="BV6" s="120"/>
      <c r="BW6" s="585"/>
      <c r="BX6" s="585"/>
      <c r="BY6" s="120"/>
      <c r="BZ6" s="526"/>
      <c r="CA6" s="120"/>
      <c r="CB6" s="121"/>
      <c r="CC6" s="526"/>
      <c r="CD6" s="120"/>
      <c r="CE6" s="585"/>
      <c r="CF6" s="585"/>
      <c r="CG6" s="120"/>
      <c r="CH6" s="526"/>
      <c r="CI6" s="120"/>
      <c r="CJ6" s="121"/>
      <c r="CK6" s="526"/>
      <c r="CL6" s="120"/>
      <c r="CM6" s="585"/>
      <c r="CN6" s="585"/>
      <c r="CO6" s="120"/>
      <c r="CP6" s="526"/>
      <c r="CQ6" s="120"/>
      <c r="CR6" s="121"/>
      <c r="CS6" s="526"/>
      <c r="CT6" s="120"/>
      <c r="CU6" s="585"/>
      <c r="CV6" s="585"/>
      <c r="CW6" s="120"/>
      <c r="CX6" s="526"/>
      <c r="CY6" s="120"/>
      <c r="CZ6" s="121"/>
      <c r="DA6" s="526"/>
      <c r="DB6" s="120"/>
      <c r="DC6" s="585"/>
      <c r="DD6" s="585"/>
      <c r="DE6" s="120"/>
      <c r="DF6" s="526"/>
      <c r="DG6" s="120"/>
      <c r="DH6" s="121"/>
      <c r="DI6" s="526"/>
      <c r="DJ6" s="120"/>
      <c r="DK6" s="585"/>
      <c r="DL6" s="585"/>
      <c r="DM6" s="120"/>
      <c r="DN6" s="526"/>
      <c r="DO6" s="120"/>
      <c r="DP6" s="121"/>
      <c r="DQ6" s="526"/>
      <c r="DR6" s="120"/>
      <c r="DS6" s="585"/>
      <c r="DT6" s="585"/>
      <c r="DU6" s="120"/>
      <c r="DV6" s="526"/>
      <c r="DW6" s="120"/>
      <c r="DX6" s="121"/>
      <c r="DY6" s="526"/>
      <c r="DZ6" s="120"/>
      <c r="EA6" s="585"/>
      <c r="EB6" s="585"/>
      <c r="EC6" s="120"/>
      <c r="ED6" s="526"/>
      <c r="EE6" s="120"/>
      <c r="EF6" s="121"/>
      <c r="EG6" s="526"/>
      <c r="EH6" s="120"/>
      <c r="EI6" s="585"/>
      <c r="EJ6" s="585"/>
      <c r="EK6" s="120"/>
      <c r="EL6" s="526"/>
      <c r="EM6" s="120"/>
      <c r="EN6" s="121"/>
      <c r="EO6" s="526"/>
      <c r="EP6" s="120"/>
      <c r="EQ6" s="585"/>
      <c r="ER6" s="585"/>
      <c r="ES6" s="120"/>
      <c r="ET6" s="526"/>
      <c r="EU6" s="120"/>
      <c r="EV6" s="121"/>
      <c r="EW6" s="526"/>
      <c r="EX6" s="120"/>
      <c r="EY6" s="585"/>
      <c r="EZ6" s="585"/>
      <c r="FA6" s="120"/>
      <c r="FB6" s="526"/>
      <c r="FC6" s="120"/>
      <c r="FD6" s="121"/>
      <c r="FE6" s="526"/>
      <c r="FF6" s="120"/>
      <c r="FG6" s="585"/>
      <c r="FH6" s="585"/>
      <c r="FI6" s="120"/>
      <c r="FJ6" s="526"/>
      <c r="FK6" s="120"/>
      <c r="FL6" s="121"/>
      <c r="FM6" s="526"/>
      <c r="FN6" s="120"/>
      <c r="FO6" s="585"/>
      <c r="FP6" s="585"/>
      <c r="FQ6" s="120"/>
      <c r="FR6" s="526"/>
      <c r="FS6" s="120"/>
      <c r="FT6" s="121"/>
      <c r="FU6" s="526"/>
      <c r="FV6" s="120"/>
      <c r="FW6" s="585"/>
      <c r="FX6" s="585"/>
      <c r="FY6" s="120"/>
      <c r="FZ6" s="526"/>
      <c r="GA6" s="120"/>
      <c r="GB6" s="121"/>
      <c r="GC6" s="526"/>
      <c r="GD6" s="120"/>
      <c r="GE6" s="585"/>
      <c r="GF6" s="585"/>
      <c r="GG6" s="120"/>
      <c r="GH6" s="526"/>
      <c r="GI6" s="120"/>
    </row>
    <row r="7" spans="1:191" s="23" customFormat="1" ht="15.75" customHeight="1">
      <c r="A7" s="584" t="s">
        <v>28</v>
      </c>
      <c r="B7" s="576" t="s">
        <v>29</v>
      </c>
      <c r="C7" s="576" t="s">
        <v>30</v>
      </c>
      <c r="D7" s="576" t="s">
        <v>31</v>
      </c>
      <c r="E7" s="576" t="s">
        <v>32</v>
      </c>
      <c r="F7" s="576" t="s">
        <v>33</v>
      </c>
      <c r="G7" s="577" t="s">
        <v>34</v>
      </c>
      <c r="H7" s="578"/>
    </row>
    <row r="8" spans="1:191" s="23" customFormat="1" ht="15.75">
      <c r="A8" s="584"/>
      <c r="B8" s="576"/>
      <c r="C8" s="576"/>
      <c r="D8" s="576"/>
      <c r="E8" s="576"/>
      <c r="F8" s="576"/>
      <c r="G8" s="523" t="s">
        <v>32</v>
      </c>
      <c r="H8" s="524" t="s">
        <v>33</v>
      </c>
    </row>
    <row r="9" spans="1:191" s="23" customFormat="1" ht="31.5">
      <c r="A9" s="159">
        <v>1</v>
      </c>
      <c r="B9" s="27" t="s">
        <v>35</v>
      </c>
      <c r="C9" s="117" t="s">
        <v>36</v>
      </c>
      <c r="D9" s="117">
        <v>0</v>
      </c>
      <c r="E9" s="28">
        <v>49806</v>
      </c>
      <c r="F9" s="122">
        <f>E9*D9</f>
        <v>0</v>
      </c>
      <c r="G9" s="123">
        <v>7244</v>
      </c>
      <c r="H9" s="160">
        <f t="shared" ref="H9:H26" si="0">G9*D9</f>
        <v>0</v>
      </c>
    </row>
    <row r="10" spans="1:191" s="23" customFormat="1" ht="15.75">
      <c r="A10" s="159">
        <v>2</v>
      </c>
      <c r="B10" s="30" t="s">
        <v>37</v>
      </c>
      <c r="C10" s="31" t="s">
        <v>38</v>
      </c>
      <c r="D10" s="117">
        <v>7</v>
      </c>
      <c r="E10" s="124">
        <v>6258</v>
      </c>
      <c r="F10" s="122">
        <f t="shared" ref="F10:F30" si="1">E10*D10</f>
        <v>43806</v>
      </c>
      <c r="G10" s="124">
        <v>1166</v>
      </c>
      <c r="H10" s="160">
        <f t="shared" si="0"/>
        <v>8162</v>
      </c>
    </row>
    <row r="11" spans="1:191" s="23" customFormat="1" ht="15.75">
      <c r="A11" s="159">
        <v>3</v>
      </c>
      <c r="B11" s="30" t="s">
        <v>39</v>
      </c>
      <c r="C11" s="31" t="s">
        <v>38</v>
      </c>
      <c r="D11" s="117">
        <v>24</v>
      </c>
      <c r="E11" s="124">
        <v>3689</v>
      </c>
      <c r="F11" s="122">
        <f t="shared" si="1"/>
        <v>88536</v>
      </c>
      <c r="G11" s="124">
        <v>1166</v>
      </c>
      <c r="H11" s="160">
        <f t="shared" si="0"/>
        <v>27984</v>
      </c>
    </row>
    <row r="12" spans="1:191" s="23" customFormat="1" ht="15.75">
      <c r="A12" s="159">
        <v>4</v>
      </c>
      <c r="B12" s="30" t="s">
        <v>41</v>
      </c>
      <c r="C12" s="117" t="s">
        <v>36</v>
      </c>
      <c r="D12" s="117">
        <v>0</v>
      </c>
      <c r="E12" s="32">
        <v>858</v>
      </c>
      <c r="F12" s="122">
        <f t="shared" si="1"/>
        <v>0</v>
      </c>
      <c r="G12" s="124">
        <v>231</v>
      </c>
      <c r="H12" s="160">
        <f t="shared" si="0"/>
        <v>0</v>
      </c>
    </row>
    <row r="13" spans="1:191" s="23" customFormat="1" ht="33.75" customHeight="1">
      <c r="A13" s="159">
        <v>5</v>
      </c>
      <c r="B13" s="134" t="s">
        <v>144</v>
      </c>
      <c r="C13" s="117" t="s">
        <v>36</v>
      </c>
      <c r="D13" s="117">
        <v>33</v>
      </c>
      <c r="E13" s="32">
        <v>444</v>
      </c>
      <c r="F13" s="28">
        <f t="shared" si="1"/>
        <v>14652</v>
      </c>
      <c r="G13" s="124">
        <v>106</v>
      </c>
      <c r="H13" s="161">
        <f t="shared" si="0"/>
        <v>3498</v>
      </c>
    </row>
    <row r="14" spans="1:191" s="23" customFormat="1" ht="15.75">
      <c r="A14" s="159">
        <v>6</v>
      </c>
      <c r="B14" s="30" t="s">
        <v>42</v>
      </c>
      <c r="C14" s="117" t="s">
        <v>36</v>
      </c>
      <c r="D14" s="117">
        <v>0</v>
      </c>
      <c r="E14" s="32">
        <v>258</v>
      </c>
      <c r="F14" s="28">
        <f t="shared" si="1"/>
        <v>0</v>
      </c>
      <c r="G14" s="124">
        <v>106</v>
      </c>
      <c r="H14" s="161">
        <f>G14*D14</f>
        <v>0</v>
      </c>
    </row>
    <row r="15" spans="1:191" s="23" customFormat="1" ht="15.75">
      <c r="A15" s="159">
        <v>7</v>
      </c>
      <c r="B15" s="30" t="s">
        <v>43</v>
      </c>
      <c r="C15" s="117" t="s">
        <v>36</v>
      </c>
      <c r="D15" s="117">
        <v>10</v>
      </c>
      <c r="E15" s="32">
        <v>272</v>
      </c>
      <c r="F15" s="28">
        <f t="shared" si="1"/>
        <v>2720</v>
      </c>
      <c r="G15" s="135">
        <v>106</v>
      </c>
      <c r="H15" s="161">
        <f>G15*D15</f>
        <v>1060</v>
      </c>
    </row>
    <row r="16" spans="1:191" s="23" customFormat="1" ht="15.75">
      <c r="A16" s="159">
        <v>8</v>
      </c>
      <c r="B16" s="30" t="s">
        <v>135</v>
      </c>
      <c r="C16" s="31" t="s">
        <v>38</v>
      </c>
      <c r="D16" s="117">
        <v>37</v>
      </c>
      <c r="E16" s="124">
        <v>164</v>
      </c>
      <c r="F16" s="122">
        <f t="shared" si="1"/>
        <v>6068</v>
      </c>
      <c r="G16" s="135">
        <v>0</v>
      </c>
      <c r="H16" s="160">
        <f t="shared" si="0"/>
        <v>0</v>
      </c>
    </row>
    <row r="17" spans="1:8" s="23" customFormat="1" ht="15.75">
      <c r="A17" s="159">
        <v>9</v>
      </c>
      <c r="B17" s="30" t="s">
        <v>136</v>
      </c>
      <c r="C17" s="31" t="s">
        <v>38</v>
      </c>
      <c r="D17" s="117">
        <v>87</v>
      </c>
      <c r="E17" s="124">
        <v>180</v>
      </c>
      <c r="F17" s="122">
        <f t="shared" si="1"/>
        <v>15660</v>
      </c>
      <c r="G17" s="135">
        <v>0</v>
      </c>
      <c r="H17" s="160">
        <f t="shared" si="0"/>
        <v>0</v>
      </c>
    </row>
    <row r="18" spans="1:8" s="23" customFormat="1" ht="15.75">
      <c r="A18" s="159">
        <v>10</v>
      </c>
      <c r="B18" s="30" t="s">
        <v>44</v>
      </c>
      <c r="C18" s="117" t="s">
        <v>38</v>
      </c>
      <c r="D18" s="117">
        <v>20</v>
      </c>
      <c r="E18" s="124">
        <v>16</v>
      </c>
      <c r="F18" s="122">
        <f t="shared" si="1"/>
        <v>320</v>
      </c>
      <c r="G18" s="124">
        <v>0</v>
      </c>
      <c r="H18" s="160">
        <f>G18*D18</f>
        <v>0</v>
      </c>
    </row>
    <row r="19" spans="1:8" s="23" customFormat="1" ht="15.75">
      <c r="A19" s="159">
        <v>11</v>
      </c>
      <c r="B19" s="30" t="s">
        <v>45</v>
      </c>
      <c r="C19" s="117" t="s">
        <v>38</v>
      </c>
      <c r="D19" s="117">
        <v>30</v>
      </c>
      <c r="E19" s="124">
        <v>48</v>
      </c>
      <c r="F19" s="122">
        <f t="shared" si="1"/>
        <v>1440</v>
      </c>
      <c r="G19" s="124">
        <v>0</v>
      </c>
      <c r="H19" s="160">
        <f>G19*D19</f>
        <v>0</v>
      </c>
    </row>
    <row r="20" spans="1:8" s="23" customFormat="1" ht="15.75">
      <c r="A20" s="159">
        <v>12</v>
      </c>
      <c r="B20" s="30" t="s">
        <v>46</v>
      </c>
      <c r="C20" s="31" t="s">
        <v>47</v>
      </c>
      <c r="D20" s="203">
        <f>A6+A6*1.5%</f>
        <v>3.3038250000000007</v>
      </c>
      <c r="E20" s="124">
        <v>36497</v>
      </c>
      <c r="F20" s="122">
        <f t="shared" si="1"/>
        <v>120579.70102500003</v>
      </c>
      <c r="G20" s="124">
        <v>2869</v>
      </c>
      <c r="H20" s="160">
        <f t="shared" si="0"/>
        <v>9478.6739250000028</v>
      </c>
    </row>
    <row r="21" spans="1:8" s="23" customFormat="1" ht="15.75">
      <c r="A21" s="159">
        <v>13</v>
      </c>
      <c r="B21" s="30" t="s">
        <v>48</v>
      </c>
      <c r="C21" s="31"/>
      <c r="D21" s="117"/>
      <c r="E21" s="124"/>
      <c r="F21" s="122">
        <f>F20*3%</f>
        <v>3617.3910307500009</v>
      </c>
      <c r="G21" s="124"/>
      <c r="H21" s="160">
        <f t="shared" si="0"/>
        <v>0</v>
      </c>
    </row>
    <row r="22" spans="1:8" s="23" customFormat="1" ht="15.75">
      <c r="A22" s="159">
        <v>14</v>
      </c>
      <c r="B22" s="30" t="s">
        <v>49</v>
      </c>
      <c r="C22" s="117" t="s">
        <v>36</v>
      </c>
      <c r="D22" s="117">
        <v>15</v>
      </c>
      <c r="E22" s="32">
        <v>830</v>
      </c>
      <c r="F22" s="122">
        <f t="shared" si="1"/>
        <v>12450</v>
      </c>
      <c r="G22" s="124">
        <v>390</v>
      </c>
      <c r="H22" s="160">
        <f t="shared" si="0"/>
        <v>5850</v>
      </c>
    </row>
    <row r="23" spans="1:8" s="23" customFormat="1" ht="15.75">
      <c r="A23" s="159">
        <v>15</v>
      </c>
      <c r="B23" s="30" t="s">
        <v>50</v>
      </c>
      <c r="C23" s="31" t="s">
        <v>38</v>
      </c>
      <c r="D23" s="204">
        <f>SUM(D10:D11)</f>
        <v>31</v>
      </c>
      <c r="E23" s="124">
        <v>165</v>
      </c>
      <c r="F23" s="122">
        <f t="shared" si="1"/>
        <v>5115</v>
      </c>
      <c r="G23" s="124">
        <v>61</v>
      </c>
      <c r="H23" s="160">
        <f t="shared" si="0"/>
        <v>1891</v>
      </c>
    </row>
    <row r="24" spans="1:8" s="23" customFormat="1" ht="15.75">
      <c r="A24" s="159">
        <v>16</v>
      </c>
      <c r="B24" s="30" t="s">
        <v>51</v>
      </c>
      <c r="C24" s="117" t="s">
        <v>52</v>
      </c>
      <c r="D24" s="117">
        <v>0</v>
      </c>
      <c r="E24" s="124">
        <v>80</v>
      </c>
      <c r="F24" s="122">
        <f t="shared" si="1"/>
        <v>0</v>
      </c>
      <c r="G24" s="124">
        <v>663</v>
      </c>
      <c r="H24" s="160">
        <f t="shared" si="0"/>
        <v>0</v>
      </c>
    </row>
    <row r="25" spans="1:8" s="23" customFormat="1" ht="15.75">
      <c r="A25" s="159">
        <v>17</v>
      </c>
      <c r="B25" s="30" t="s">
        <v>53</v>
      </c>
      <c r="C25" s="31" t="s">
        <v>54</v>
      </c>
      <c r="D25" s="117">
        <v>1</v>
      </c>
      <c r="E25" s="124">
        <v>4868</v>
      </c>
      <c r="F25" s="122">
        <f t="shared" si="1"/>
        <v>4868</v>
      </c>
      <c r="G25" s="124">
        <v>465</v>
      </c>
      <c r="H25" s="160">
        <f t="shared" si="0"/>
        <v>465</v>
      </c>
    </row>
    <row r="26" spans="1:8" s="23" customFormat="1" ht="15.75">
      <c r="A26" s="159">
        <v>18</v>
      </c>
      <c r="B26" s="30" t="s">
        <v>55</v>
      </c>
      <c r="C26" s="31" t="s">
        <v>47</v>
      </c>
      <c r="D26" s="117">
        <v>0</v>
      </c>
      <c r="E26" s="124">
        <v>0</v>
      </c>
      <c r="F26" s="122">
        <f t="shared" si="1"/>
        <v>0</v>
      </c>
      <c r="G26" s="124">
        <v>3375</v>
      </c>
      <c r="H26" s="160">
        <f t="shared" si="0"/>
        <v>0</v>
      </c>
    </row>
    <row r="27" spans="1:8" s="23" customFormat="1" ht="15.75">
      <c r="A27" s="159">
        <v>19</v>
      </c>
      <c r="B27" s="33" t="s">
        <v>56</v>
      </c>
      <c r="C27" s="34" t="s">
        <v>47</v>
      </c>
      <c r="D27" s="92">
        <v>0</v>
      </c>
      <c r="E27" s="124">
        <v>0</v>
      </c>
      <c r="F27" s="122">
        <f t="shared" si="1"/>
        <v>0</v>
      </c>
      <c r="G27" s="124">
        <v>187</v>
      </c>
      <c r="H27" s="160">
        <f>G27*D27</f>
        <v>0</v>
      </c>
    </row>
    <row r="28" spans="1:8" s="23" customFormat="1" ht="15.75">
      <c r="A28" s="159">
        <v>20</v>
      </c>
      <c r="B28" s="35" t="s">
        <v>146</v>
      </c>
      <c r="C28" s="31" t="s">
        <v>36</v>
      </c>
      <c r="D28" s="204">
        <f>SUM(D10:D11)</f>
        <v>31</v>
      </c>
      <c r="E28" s="124">
        <v>0</v>
      </c>
      <c r="F28" s="122">
        <f t="shared" si="1"/>
        <v>0</v>
      </c>
      <c r="G28" s="124">
        <v>92</v>
      </c>
      <c r="H28" s="160">
        <f>D28*G28*1.9</f>
        <v>5418.8</v>
      </c>
    </row>
    <row r="29" spans="1:8" s="23" customFormat="1" ht="15.75">
      <c r="A29" s="159">
        <v>21</v>
      </c>
      <c r="B29" s="30" t="s">
        <v>141</v>
      </c>
      <c r="C29" s="34" t="s">
        <v>47</v>
      </c>
      <c r="D29" s="92">
        <v>0</v>
      </c>
      <c r="E29" s="124">
        <v>0</v>
      </c>
      <c r="F29" s="122">
        <f t="shared" si="1"/>
        <v>0</v>
      </c>
      <c r="G29" s="124">
        <v>1166</v>
      </c>
      <c r="H29" s="160">
        <f>G29*D29</f>
        <v>0</v>
      </c>
    </row>
    <row r="30" spans="1:8" s="23" customFormat="1" ht="15.75">
      <c r="A30" s="159">
        <v>22</v>
      </c>
      <c r="B30" s="30" t="s">
        <v>58</v>
      </c>
      <c r="C30" s="31" t="s">
        <v>47</v>
      </c>
      <c r="D30" s="117">
        <v>0</v>
      </c>
      <c r="E30" s="124">
        <v>0</v>
      </c>
      <c r="F30" s="122">
        <f t="shared" si="1"/>
        <v>0</v>
      </c>
      <c r="G30" s="124">
        <v>1894</v>
      </c>
      <c r="H30" s="160">
        <f>D30*G30*1.9</f>
        <v>0</v>
      </c>
    </row>
    <row r="31" spans="1:8" s="23" customFormat="1" ht="15.75">
      <c r="A31" s="159">
        <v>23</v>
      </c>
      <c r="B31" s="30" t="s">
        <v>59</v>
      </c>
      <c r="C31" s="30"/>
      <c r="D31" s="31"/>
      <c r="E31" s="32"/>
      <c r="F31" s="29">
        <v>1</v>
      </c>
      <c r="G31" s="32"/>
      <c r="H31" s="161">
        <f>H32-SUM(H9:H30)</f>
        <v>92.526074999994307</v>
      </c>
    </row>
    <row r="32" spans="1:8" s="41" customFormat="1" ht="15.75">
      <c r="A32" s="159">
        <v>24</v>
      </c>
      <c r="B32" s="37" t="s">
        <v>60</v>
      </c>
      <c r="C32" s="36"/>
      <c r="D32" s="38"/>
      <c r="E32" s="39"/>
      <c r="F32" s="40">
        <f>ROUND(SUM(F9:F30)+49,-2)</f>
        <v>319900</v>
      </c>
      <c r="G32" s="40"/>
      <c r="H32" s="163">
        <f>ROUND(SUM(H9:H30)+49,-2)</f>
        <v>63900</v>
      </c>
    </row>
    <row r="33" spans="1:8" s="41" customFormat="1" ht="15.75">
      <c r="A33" s="159">
        <v>25</v>
      </c>
      <c r="B33" s="562" t="s">
        <v>61</v>
      </c>
      <c r="C33" s="562"/>
      <c r="D33" s="562"/>
      <c r="E33" s="562"/>
      <c r="F33" s="42">
        <f>H32</f>
        <v>63900</v>
      </c>
      <c r="G33" s="30"/>
      <c r="H33" s="165"/>
    </row>
    <row r="34" spans="1:8" s="41" customFormat="1" ht="15.75">
      <c r="A34" s="159">
        <v>26</v>
      </c>
      <c r="B34" s="562" t="s">
        <v>142</v>
      </c>
      <c r="C34" s="562"/>
      <c r="D34" s="562"/>
      <c r="E34" s="562"/>
      <c r="F34" s="42">
        <f>F33*45%</f>
        <v>28755</v>
      </c>
      <c r="G34" s="30"/>
      <c r="H34" s="165"/>
    </row>
    <row r="35" spans="1:8" s="41" customFormat="1" ht="15.75">
      <c r="A35" s="159">
        <v>27</v>
      </c>
      <c r="B35" s="538" t="s">
        <v>145</v>
      </c>
      <c r="C35" s="539"/>
      <c r="D35" s="539"/>
      <c r="E35" s="540"/>
      <c r="F35" s="42">
        <f>18%*(F33+F34)</f>
        <v>16677.899999999998</v>
      </c>
      <c r="G35" s="30"/>
      <c r="H35" s="165"/>
    </row>
    <row r="36" spans="1:8" s="41" customFormat="1" ht="15.75">
      <c r="A36" s="159">
        <v>28</v>
      </c>
      <c r="B36" s="541" t="s">
        <v>140</v>
      </c>
      <c r="C36" s="542"/>
      <c r="D36" s="542"/>
      <c r="E36" s="543"/>
      <c r="F36" s="42">
        <f>2%*F32</f>
        <v>6398</v>
      </c>
      <c r="G36" s="30"/>
      <c r="H36" s="165"/>
    </row>
    <row r="37" spans="1:8" s="41" customFormat="1" ht="15.75">
      <c r="A37" s="159">
        <v>29</v>
      </c>
      <c r="B37" s="541" t="s">
        <v>150</v>
      </c>
      <c r="C37" s="542"/>
      <c r="D37" s="542"/>
      <c r="E37" s="543"/>
      <c r="F37" s="42">
        <f>16.25%*(F33+F34)</f>
        <v>15056.4375</v>
      </c>
      <c r="G37" s="30"/>
      <c r="H37" s="165"/>
    </row>
    <row r="38" spans="1:8" s="41" customFormat="1" ht="15.75">
      <c r="A38" s="159">
        <v>30</v>
      </c>
      <c r="B38" s="544" t="s">
        <v>62</v>
      </c>
      <c r="C38" s="544"/>
      <c r="D38" s="544"/>
      <c r="E38" s="544"/>
      <c r="F38" s="42">
        <f>SUM(F32:F34)*2%</f>
        <v>8251.1</v>
      </c>
      <c r="G38" s="43"/>
      <c r="H38" s="166"/>
    </row>
    <row r="39" spans="1:8" s="41" customFormat="1" ht="15.75">
      <c r="A39" s="159">
        <v>31</v>
      </c>
      <c r="B39" s="544" t="s">
        <v>99</v>
      </c>
      <c r="C39" s="544"/>
      <c r="D39" s="544"/>
      <c r="E39" s="544"/>
      <c r="F39" s="42">
        <f>SUM(F33:F34)*20%</f>
        <v>18531</v>
      </c>
      <c r="G39" s="30"/>
      <c r="H39" s="165"/>
    </row>
    <row r="40" spans="1:8" s="41" customFormat="1" ht="15.75">
      <c r="A40" s="159">
        <v>32</v>
      </c>
      <c r="B40" s="544" t="s">
        <v>63</v>
      </c>
      <c r="C40" s="544"/>
      <c r="D40" s="544"/>
      <c r="E40" s="544"/>
      <c r="F40" s="42">
        <v>0</v>
      </c>
      <c r="G40" s="30"/>
      <c r="H40" s="165"/>
    </row>
    <row r="41" spans="1:8" s="41" customFormat="1" ht="15.75">
      <c r="A41" s="159">
        <v>33</v>
      </c>
      <c r="B41" s="544" t="s">
        <v>64</v>
      </c>
      <c r="C41" s="544"/>
      <c r="D41" s="544"/>
      <c r="E41" s="544"/>
      <c r="F41" s="42">
        <v>1000</v>
      </c>
      <c r="G41" s="30"/>
      <c r="H41" s="165"/>
    </row>
    <row r="42" spans="1:8" s="41" customFormat="1" ht="15.75">
      <c r="A42" s="159">
        <v>34</v>
      </c>
      <c r="B42" s="544" t="s">
        <v>65</v>
      </c>
      <c r="C42" s="544"/>
      <c r="D42" s="544"/>
      <c r="E42" s="544"/>
      <c r="F42" s="42">
        <v>0</v>
      </c>
      <c r="G42" s="30"/>
      <c r="H42" s="165"/>
    </row>
    <row r="43" spans="1:8" s="23" customFormat="1" ht="15.75">
      <c r="A43" s="563" t="s">
        <v>66</v>
      </c>
      <c r="B43" s="564"/>
      <c r="C43" s="564"/>
      <c r="D43" s="564"/>
      <c r="E43" s="564"/>
      <c r="F43" s="44">
        <f>SUM(F32:F42)</f>
        <v>478469.4375</v>
      </c>
      <c r="G43" s="579"/>
      <c r="H43" s="580"/>
    </row>
    <row r="44" spans="1:8" s="23" customFormat="1" ht="15.75">
      <c r="A44" s="45" t="s">
        <v>100</v>
      </c>
      <c r="B44" s="46"/>
      <c r="C44" s="47"/>
      <c r="D44" s="530"/>
      <c r="E44" s="47"/>
      <c r="F44" s="47"/>
      <c r="G44" s="47"/>
      <c r="H44" s="48"/>
    </row>
    <row r="45" spans="1:8" s="23" customFormat="1" ht="15.75">
      <c r="A45" s="547" t="s">
        <v>67</v>
      </c>
      <c r="B45" s="548"/>
      <c r="C45" s="548"/>
      <c r="D45" s="548"/>
      <c r="E45" s="548"/>
      <c r="F45" s="548"/>
      <c r="G45" s="548"/>
      <c r="H45" s="549"/>
    </row>
    <row r="46" spans="1:8" s="23" customFormat="1" ht="15.75">
      <c r="A46" s="49"/>
      <c r="B46" s="47"/>
      <c r="C46" s="47"/>
      <c r="D46" s="530"/>
      <c r="E46" s="47"/>
      <c r="F46" s="550"/>
      <c r="G46" s="550"/>
      <c r="H46" s="551"/>
    </row>
    <row r="47" spans="1:8" s="23" customFormat="1" ht="15.75">
      <c r="A47" s="49"/>
      <c r="B47" s="47"/>
      <c r="C47" s="47"/>
      <c r="D47" s="530"/>
      <c r="E47" s="47"/>
      <c r="F47" s="550"/>
      <c r="G47" s="550"/>
      <c r="H47" s="551"/>
    </row>
    <row r="48" spans="1:8" s="23" customFormat="1" ht="15.75">
      <c r="A48" s="49"/>
      <c r="B48" s="47"/>
      <c r="C48" s="47"/>
      <c r="D48" s="530"/>
      <c r="E48" s="47"/>
      <c r="F48" s="521"/>
      <c r="G48" s="521"/>
      <c r="H48" s="522"/>
    </row>
    <row r="49" spans="1:8" s="23" customFormat="1" ht="15.75">
      <c r="A49" s="49"/>
      <c r="B49" s="47"/>
      <c r="C49" s="47"/>
      <c r="D49" s="530"/>
      <c r="E49" s="47"/>
      <c r="F49" s="521"/>
      <c r="G49" s="521"/>
      <c r="H49" s="522"/>
    </row>
    <row r="50" spans="1:8" s="23" customFormat="1" ht="15.75">
      <c r="A50" s="49"/>
      <c r="B50" s="47"/>
      <c r="C50" s="47"/>
      <c r="D50" s="530"/>
      <c r="E50" s="47"/>
      <c r="F50" s="521"/>
      <c r="G50" s="521"/>
      <c r="H50" s="522"/>
    </row>
    <row r="51" spans="1:8" s="23" customFormat="1" ht="15.75">
      <c r="A51" s="49"/>
      <c r="B51" s="47"/>
      <c r="C51" s="47"/>
      <c r="D51" s="530"/>
      <c r="E51" s="47"/>
      <c r="F51" s="521"/>
      <c r="G51" s="521"/>
      <c r="H51" s="522"/>
    </row>
    <row r="52" spans="1:8" s="23" customFormat="1" ht="15.75">
      <c r="A52" s="49"/>
      <c r="B52" s="47"/>
      <c r="C52" s="47"/>
      <c r="D52" s="530"/>
      <c r="E52" s="47"/>
      <c r="F52" s="521"/>
      <c r="G52" s="521"/>
      <c r="H52" s="522"/>
    </row>
    <row r="53" spans="1:8" s="23" customFormat="1" ht="15.75">
      <c r="A53" s="49"/>
      <c r="B53" s="47"/>
      <c r="C53" s="47"/>
      <c r="D53" s="530"/>
      <c r="E53" s="47"/>
      <c r="F53" s="521"/>
      <c r="G53" s="521"/>
      <c r="H53" s="522"/>
    </row>
    <row r="54" spans="1:8" s="23" customFormat="1" ht="16.5" thickBot="1">
      <c r="A54" s="167"/>
      <c r="B54" s="168"/>
      <c r="C54" s="168"/>
      <c r="D54" s="169"/>
      <c r="E54" s="168"/>
      <c r="F54" s="170"/>
      <c r="G54" s="170"/>
      <c r="H54" s="171"/>
    </row>
    <row r="55" spans="1:8" s="23" customFormat="1" ht="15.75">
      <c r="A55" s="101"/>
      <c r="B55" s="101"/>
      <c r="C55" s="101"/>
      <c r="D55" s="52"/>
      <c r="E55" s="101"/>
      <c r="F55" s="200"/>
      <c r="G55" s="200"/>
      <c r="H55" s="200"/>
    </row>
    <row r="56" spans="1:8" s="23" customFormat="1" ht="16.5" thickBot="1">
      <c r="A56" s="168"/>
      <c r="B56" s="168"/>
      <c r="C56" s="168"/>
      <c r="D56" s="169"/>
      <c r="E56" s="168"/>
      <c r="F56" s="170"/>
      <c r="G56" s="170"/>
      <c r="H56" s="170"/>
    </row>
    <row r="57" spans="1:8" s="23" customFormat="1" ht="19.5" thickBot="1">
      <c r="A57" s="573" t="s">
        <v>23</v>
      </c>
      <c r="B57" s="574"/>
      <c r="C57" s="574"/>
      <c r="D57" s="574"/>
      <c r="E57" s="574"/>
      <c r="F57" s="574"/>
      <c r="G57" s="574"/>
      <c r="H57" s="575"/>
    </row>
    <row r="58" spans="1:8" s="23" customFormat="1" ht="15.75">
      <c r="A58" s="611"/>
      <c r="B58" s="550"/>
      <c r="C58" s="550"/>
      <c r="D58" s="550"/>
      <c r="E58" s="550"/>
      <c r="F58" s="550"/>
      <c r="G58" s="550"/>
      <c r="H58" s="551"/>
    </row>
    <row r="59" spans="1:8" s="23" customFormat="1" ht="15.75">
      <c r="A59" s="555" t="s">
        <v>166</v>
      </c>
      <c r="B59" s="556"/>
      <c r="C59" s="557" t="s">
        <v>267</v>
      </c>
      <c r="D59" s="557"/>
      <c r="E59" s="557"/>
      <c r="F59" s="557"/>
      <c r="G59" s="557"/>
      <c r="H59" s="558"/>
    </row>
    <row r="60" spans="1:8" s="23" customFormat="1" ht="31.5" customHeight="1" thickBot="1">
      <c r="A60" s="559" t="s">
        <v>268</v>
      </c>
      <c r="B60" s="560"/>
      <c r="C60" s="560"/>
      <c r="D60" s="560"/>
      <c r="E60" s="560"/>
      <c r="F60" s="560"/>
      <c r="G60" s="560"/>
      <c r="H60" s="561"/>
    </row>
    <row r="61" spans="1:8" s="23" customFormat="1" ht="15.75">
      <c r="A61" s="50" t="s">
        <v>176</v>
      </c>
      <c r="B61" s="51" t="s">
        <v>181</v>
      </c>
      <c r="C61" s="52"/>
      <c r="D61" s="53"/>
      <c r="E61" s="52"/>
      <c r="F61" s="52"/>
      <c r="G61" s="52"/>
      <c r="H61" s="54"/>
    </row>
    <row r="62" spans="1:8" s="23" customFormat="1" ht="15.75" customHeight="1">
      <c r="A62" s="618" t="s">
        <v>28</v>
      </c>
      <c r="B62" s="576" t="s">
        <v>29</v>
      </c>
      <c r="C62" s="576" t="s">
        <v>30</v>
      </c>
      <c r="D62" s="576" t="s">
        <v>31</v>
      </c>
      <c r="E62" s="576" t="s">
        <v>32</v>
      </c>
      <c r="F62" s="576" t="s">
        <v>33</v>
      </c>
      <c r="G62" s="577" t="s">
        <v>34</v>
      </c>
      <c r="H62" s="578"/>
    </row>
    <row r="63" spans="1:8" s="23" customFormat="1" ht="15.75">
      <c r="A63" s="618"/>
      <c r="B63" s="576"/>
      <c r="C63" s="576"/>
      <c r="D63" s="576"/>
      <c r="E63" s="576"/>
      <c r="F63" s="576"/>
      <c r="G63" s="523" t="s">
        <v>32</v>
      </c>
      <c r="H63" s="524" t="s">
        <v>33</v>
      </c>
    </row>
    <row r="64" spans="1:8" s="23" customFormat="1" ht="15.75">
      <c r="A64" s="172">
        <v>1</v>
      </c>
      <c r="B64" s="520" t="s">
        <v>182</v>
      </c>
      <c r="C64" s="55" t="s">
        <v>38</v>
      </c>
      <c r="D64" s="55">
        <v>8</v>
      </c>
      <c r="E64" s="125">
        <v>932</v>
      </c>
      <c r="F64" s="126">
        <f t="shared" ref="F64:F65" si="2">D64*E64</f>
        <v>7456</v>
      </c>
      <c r="G64" s="125">
        <v>932</v>
      </c>
      <c r="H64" s="173">
        <f t="shared" ref="H64:H65" si="3">D64*G64</f>
        <v>7456</v>
      </c>
    </row>
    <row r="65" spans="1:9" s="23" customFormat="1" ht="15.75">
      <c r="A65" s="172">
        <v>2</v>
      </c>
      <c r="B65" s="58" t="s">
        <v>183</v>
      </c>
      <c r="C65" s="55" t="s">
        <v>38</v>
      </c>
      <c r="D65" s="55">
        <v>6</v>
      </c>
      <c r="E65" s="125">
        <v>106</v>
      </c>
      <c r="F65" s="126">
        <f t="shared" si="2"/>
        <v>636</v>
      </c>
      <c r="G65" s="125">
        <v>106</v>
      </c>
      <c r="H65" s="173">
        <f t="shared" si="3"/>
        <v>636</v>
      </c>
    </row>
    <row r="66" spans="1:9" s="23" customFormat="1" ht="15.75">
      <c r="A66" s="172">
        <v>3</v>
      </c>
      <c r="B66" s="58" t="s">
        <v>184</v>
      </c>
      <c r="C66" s="55"/>
      <c r="D66" s="55"/>
      <c r="E66" s="56"/>
      <c r="F66" s="57"/>
      <c r="G66" s="56"/>
      <c r="H66" s="174">
        <v>38</v>
      </c>
    </row>
    <row r="67" spans="1:9" s="23" customFormat="1" ht="15.75">
      <c r="A67" s="172"/>
      <c r="B67" s="663" t="s">
        <v>0</v>
      </c>
      <c r="C67" s="664"/>
      <c r="D67" s="664"/>
      <c r="E67" s="664"/>
      <c r="F67" s="665"/>
      <c r="G67" s="56"/>
      <c r="H67" s="174">
        <f>SUM(H64:H66)</f>
        <v>8130</v>
      </c>
      <c r="I67" s="189"/>
    </row>
    <row r="68" spans="1:9" s="23" customFormat="1" ht="15.75">
      <c r="A68" s="177">
        <v>4</v>
      </c>
      <c r="B68" s="544" t="s">
        <v>61</v>
      </c>
      <c r="C68" s="544"/>
      <c r="D68" s="544"/>
      <c r="E68" s="544"/>
      <c r="F68" s="28"/>
      <c r="G68" s="60"/>
      <c r="H68" s="161">
        <f>H67</f>
        <v>8130</v>
      </c>
    </row>
    <row r="69" spans="1:9" s="23" customFormat="1" ht="15.75">
      <c r="A69" s="177">
        <v>5</v>
      </c>
      <c r="B69" s="544" t="s">
        <v>143</v>
      </c>
      <c r="C69" s="544"/>
      <c r="D69" s="544"/>
      <c r="E69" s="544"/>
      <c r="F69" s="28"/>
      <c r="G69" s="60"/>
      <c r="H69" s="178">
        <f>H68*45%</f>
        <v>3658.5</v>
      </c>
    </row>
    <row r="70" spans="1:9" s="23" customFormat="1" ht="15.75">
      <c r="A70" s="177">
        <v>6</v>
      </c>
      <c r="B70" s="538" t="s">
        <v>145</v>
      </c>
      <c r="C70" s="539"/>
      <c r="D70" s="539"/>
      <c r="E70" s="540"/>
      <c r="F70" s="28"/>
      <c r="G70" s="60"/>
      <c r="H70" s="178">
        <f>H67*18%</f>
        <v>1463.3999999999999</v>
      </c>
    </row>
    <row r="71" spans="1:9" s="23" customFormat="1" ht="15.75">
      <c r="A71" s="177">
        <v>7</v>
      </c>
      <c r="B71" s="541" t="s">
        <v>140</v>
      </c>
      <c r="C71" s="542"/>
      <c r="D71" s="542"/>
      <c r="E71" s="543"/>
      <c r="F71" s="28"/>
      <c r="G71" s="60"/>
      <c r="H71" s="178">
        <f>2%*0</f>
        <v>0</v>
      </c>
    </row>
    <row r="72" spans="1:9" s="23" customFormat="1" ht="15.75">
      <c r="A72" s="177">
        <v>8</v>
      </c>
      <c r="B72" s="541" t="s">
        <v>150</v>
      </c>
      <c r="C72" s="542"/>
      <c r="D72" s="542"/>
      <c r="E72" s="543"/>
      <c r="F72" s="28"/>
      <c r="G72" s="60"/>
      <c r="H72" s="178">
        <f>16.25%*(H68+H69)</f>
        <v>1915.6312500000001</v>
      </c>
    </row>
    <row r="73" spans="1:9" s="23" customFormat="1" ht="15.75">
      <c r="A73" s="177">
        <v>9</v>
      </c>
      <c r="B73" s="544" t="s">
        <v>62</v>
      </c>
      <c r="C73" s="544"/>
      <c r="D73" s="544"/>
      <c r="E73" s="544"/>
      <c r="F73" s="42"/>
      <c r="G73" s="43"/>
      <c r="H73" s="166">
        <f>2%*H67</f>
        <v>162.6</v>
      </c>
    </row>
    <row r="74" spans="1:9" s="23" customFormat="1" ht="15.75">
      <c r="A74" s="177">
        <v>10</v>
      </c>
      <c r="B74" s="544" t="s">
        <v>99</v>
      </c>
      <c r="C74" s="544"/>
      <c r="D74" s="544"/>
      <c r="E74" s="544"/>
      <c r="F74" s="42"/>
      <c r="G74" s="30"/>
      <c r="H74" s="165">
        <f>20%*(H68+H69)</f>
        <v>2357.7000000000003</v>
      </c>
    </row>
    <row r="75" spans="1:9" s="23" customFormat="1" ht="15.75">
      <c r="A75" s="177">
        <v>11</v>
      </c>
      <c r="B75" s="544" t="s">
        <v>63</v>
      </c>
      <c r="C75" s="544"/>
      <c r="D75" s="544"/>
      <c r="E75" s="544"/>
      <c r="F75" s="42"/>
      <c r="G75" s="30"/>
      <c r="H75" s="165">
        <v>0</v>
      </c>
    </row>
    <row r="76" spans="1:9" s="23" customFormat="1" ht="15.75">
      <c r="A76" s="177">
        <v>12</v>
      </c>
      <c r="B76" s="544" t="s">
        <v>64</v>
      </c>
      <c r="C76" s="544"/>
      <c r="D76" s="544"/>
      <c r="E76" s="544"/>
      <c r="F76" s="42"/>
      <c r="G76" s="30"/>
      <c r="H76" s="165">
        <v>0</v>
      </c>
    </row>
    <row r="77" spans="1:9" s="23" customFormat="1" ht="15.75">
      <c r="A77" s="177">
        <v>13</v>
      </c>
      <c r="B77" s="544" t="s">
        <v>65</v>
      </c>
      <c r="C77" s="544"/>
      <c r="D77" s="544"/>
      <c r="E77" s="544"/>
      <c r="F77" s="42"/>
      <c r="G77" s="30"/>
      <c r="H77" s="165">
        <v>0</v>
      </c>
    </row>
    <row r="78" spans="1:9" s="23" customFormat="1" ht="16.5" thickBot="1">
      <c r="A78" s="602" t="s">
        <v>66</v>
      </c>
      <c r="B78" s="603"/>
      <c r="C78" s="603"/>
      <c r="D78" s="603"/>
      <c r="E78" s="603"/>
      <c r="F78" s="66">
        <f>H68+H69+H70+H71+H72+H73+H74+H75+H76+H77</f>
        <v>17687.831249999999</v>
      </c>
      <c r="G78" s="604"/>
      <c r="H78" s="605"/>
    </row>
    <row r="79" spans="1:9" s="23" customFormat="1" ht="15.75">
      <c r="A79" s="45"/>
      <c r="B79" s="46"/>
      <c r="C79" s="46"/>
      <c r="D79" s="521"/>
      <c r="E79" s="46"/>
      <c r="F79" s="46"/>
      <c r="G79" s="521"/>
      <c r="H79" s="79"/>
    </row>
    <row r="80" spans="1:9" s="23" customFormat="1" ht="15.75">
      <c r="A80" s="45"/>
      <c r="B80" s="46" t="s">
        <v>185</v>
      </c>
      <c r="C80" s="46"/>
      <c r="D80" s="521"/>
      <c r="E80" s="46"/>
      <c r="F80" s="46"/>
      <c r="G80" s="521"/>
      <c r="H80" s="79"/>
    </row>
    <row r="81" spans="1:9" s="23" customFormat="1">
      <c r="A81" s="22"/>
      <c r="B81" s="22"/>
      <c r="C81" s="22"/>
      <c r="D81" s="111"/>
      <c r="E81" s="22"/>
      <c r="F81" s="22"/>
      <c r="G81" s="22"/>
      <c r="H81" s="22"/>
      <c r="I81" s="22"/>
    </row>
    <row r="82" spans="1:9" s="23" customFormat="1">
      <c r="A82" s="22"/>
      <c r="B82" s="220" t="s">
        <v>186</v>
      </c>
      <c r="C82" s="22"/>
      <c r="D82" s="111"/>
      <c r="E82" s="22"/>
      <c r="F82" s="22"/>
      <c r="G82" s="22"/>
      <c r="H82" s="22"/>
      <c r="I82" s="22"/>
    </row>
    <row r="83" spans="1:9" s="23" customFormat="1">
      <c r="A83" s="22"/>
      <c r="B83" s="22"/>
      <c r="C83" s="22"/>
      <c r="D83" s="111"/>
      <c r="E83" s="22"/>
      <c r="F83" s="22"/>
      <c r="G83" s="22"/>
      <c r="H83" s="22"/>
      <c r="I83" s="22"/>
    </row>
    <row r="84" spans="1:9" s="23" customFormat="1">
      <c r="A84" s="22"/>
      <c r="B84" s="22" t="s">
        <v>187</v>
      </c>
      <c r="C84" s="22"/>
      <c r="D84" s="111"/>
      <c r="E84" s="22"/>
      <c r="F84" s="22"/>
      <c r="G84" s="22"/>
      <c r="H84" s="22"/>
      <c r="I84" s="22"/>
    </row>
    <row r="85" spans="1:9" s="23" customFormat="1">
      <c r="A85" s="221">
        <v>1</v>
      </c>
      <c r="B85" s="221" t="s">
        <v>188</v>
      </c>
      <c r="C85" s="221" t="s">
        <v>38</v>
      </c>
      <c r="D85" s="222"/>
      <c r="E85" s="221"/>
      <c r="F85" s="221">
        <v>8</v>
      </c>
      <c r="G85" s="221" t="s">
        <v>190</v>
      </c>
      <c r="H85" s="22"/>
      <c r="I85" s="22"/>
    </row>
    <row r="86" spans="1:9" s="23" customFormat="1">
      <c r="A86" s="221">
        <v>2</v>
      </c>
      <c r="B86" s="221" t="s">
        <v>189</v>
      </c>
      <c r="C86" s="221" t="s">
        <v>38</v>
      </c>
      <c r="D86" s="222"/>
      <c r="E86" s="221"/>
      <c r="F86" s="221">
        <v>6</v>
      </c>
      <c r="G86" s="221" t="s">
        <v>190</v>
      </c>
      <c r="H86" s="22"/>
      <c r="I86" s="22"/>
    </row>
    <row r="87" spans="1:9" s="23" customFormat="1">
      <c r="A87" s="22"/>
      <c r="B87" s="220" t="s">
        <v>191</v>
      </c>
      <c r="C87" s="22"/>
      <c r="D87" s="111"/>
      <c r="E87" s="22"/>
      <c r="F87" s="22"/>
      <c r="G87" s="22"/>
      <c r="H87" s="22"/>
      <c r="I87" s="22"/>
    </row>
    <row r="88" spans="1:9" s="23" customFormat="1">
      <c r="A88" s="22"/>
      <c r="B88" s="220" t="s">
        <v>192</v>
      </c>
      <c r="C88" s="22"/>
      <c r="D88" s="111"/>
      <c r="E88" s="22"/>
      <c r="F88" s="22"/>
      <c r="G88" s="22"/>
      <c r="H88" s="22"/>
      <c r="I88" s="22"/>
    </row>
    <row r="89" spans="1:9" s="23" customFormat="1">
      <c r="A89" s="22"/>
      <c r="B89" s="220" t="s">
        <v>193</v>
      </c>
      <c r="C89" s="22"/>
      <c r="D89" s="111"/>
      <c r="E89" s="22"/>
      <c r="F89" s="22"/>
      <c r="G89" s="22"/>
      <c r="H89" s="22"/>
      <c r="I89" s="22"/>
    </row>
    <row r="90" spans="1:9" s="23" customFormat="1">
      <c r="A90" s="22"/>
      <c r="B90" s="220" t="s">
        <v>194</v>
      </c>
      <c r="C90" s="22"/>
      <c r="D90" s="111"/>
      <c r="E90" s="22"/>
      <c r="F90" s="22"/>
      <c r="G90" s="22"/>
      <c r="H90" s="22"/>
      <c r="I90" s="22"/>
    </row>
    <row r="91" spans="1:9" s="23" customFormat="1">
      <c r="A91" s="22"/>
      <c r="B91" s="220" t="s">
        <v>195</v>
      </c>
      <c r="C91" s="22"/>
      <c r="D91" s="111"/>
      <c r="E91" s="22"/>
      <c r="F91" s="22"/>
      <c r="G91" s="22"/>
      <c r="H91" s="22"/>
      <c r="I91" s="22"/>
    </row>
    <row r="92" spans="1:9" s="23" customFormat="1" ht="13.5" thickBot="1">
      <c r="A92" s="22"/>
      <c r="B92" s="22"/>
      <c r="C92" s="22"/>
      <c r="D92" s="111"/>
      <c r="E92" s="22"/>
      <c r="F92" s="22"/>
      <c r="G92" s="22"/>
      <c r="H92" s="22"/>
      <c r="I92" s="22"/>
    </row>
    <row r="93" spans="1:9" s="23" customFormat="1" ht="20.25">
      <c r="A93" s="22"/>
      <c r="B93" s="565" t="s">
        <v>89</v>
      </c>
      <c r="C93" s="566"/>
      <c r="D93" s="566"/>
      <c r="E93" s="566"/>
      <c r="F93" s="566"/>
      <c r="G93" s="566"/>
      <c r="H93" s="566"/>
      <c r="I93" s="567"/>
    </row>
    <row r="94" spans="1:9" s="23" customFormat="1" ht="15.75" customHeight="1">
      <c r="A94" s="22"/>
      <c r="B94" s="24" t="s">
        <v>196</v>
      </c>
      <c r="C94" s="25"/>
      <c r="D94" s="25"/>
      <c r="E94" s="107"/>
      <c r="F94" s="655">
        <f>F43</f>
        <v>478469.4375</v>
      </c>
      <c r="G94" s="656"/>
      <c r="H94" s="22"/>
      <c r="I94" s="22"/>
    </row>
    <row r="95" spans="1:9" s="23" customFormat="1" ht="15.75" hidden="1">
      <c r="A95" s="22"/>
      <c r="B95" s="106" t="s">
        <v>197</v>
      </c>
      <c r="C95" s="107"/>
      <c r="D95" s="107"/>
      <c r="E95" s="107"/>
      <c r="F95" s="657">
        <v>165866.875</v>
      </c>
      <c r="G95" s="657"/>
      <c r="H95" s="22"/>
      <c r="I95" s="22"/>
    </row>
    <row r="96" spans="1:9" s="23" customFormat="1" ht="15.75" hidden="1" customHeight="1">
      <c r="A96" s="22"/>
      <c r="B96" s="106" t="s">
        <v>198</v>
      </c>
      <c r="C96" s="107"/>
      <c r="D96" s="107"/>
      <c r="E96" s="107"/>
      <c r="F96" s="655">
        <v>5823</v>
      </c>
      <c r="G96" s="656"/>
      <c r="H96" s="22"/>
      <c r="I96" s="22"/>
    </row>
    <row r="97" spans="1:11" s="23" customFormat="1" ht="15.75">
      <c r="A97" s="22"/>
      <c r="B97" s="223" t="s">
        <v>199</v>
      </c>
      <c r="C97" s="114"/>
      <c r="D97" s="114"/>
      <c r="E97" s="22"/>
      <c r="F97" s="661">
        <f>F78</f>
        <v>17687.831249999999</v>
      </c>
      <c r="G97" s="662"/>
      <c r="H97" s="22"/>
      <c r="I97" s="22"/>
    </row>
    <row r="98" spans="1:11" s="23" customFormat="1" ht="15.75" customHeight="1">
      <c r="A98" s="22"/>
      <c r="B98" s="224" t="s">
        <v>202</v>
      </c>
      <c r="C98" s="225"/>
      <c r="D98" s="225"/>
      <c r="E98" s="225"/>
      <c r="F98" s="655">
        <f>F97+F94</f>
        <v>496157.26874999999</v>
      </c>
      <c r="G98" s="656"/>
      <c r="H98" s="22"/>
      <c r="I98" s="22"/>
      <c r="K98" s="537"/>
    </row>
    <row r="99" spans="1:11" s="23" customFormat="1" ht="20.25" thickBot="1">
      <c r="A99" s="22"/>
      <c r="B99" s="599" t="s">
        <v>278</v>
      </c>
      <c r="C99" s="600"/>
      <c r="D99" s="600"/>
      <c r="E99" s="600"/>
      <c r="F99" s="600"/>
      <c r="G99" s="600"/>
      <c r="H99" s="600"/>
      <c r="I99" s="601"/>
    </row>
    <row r="100" spans="1:11" s="23" customFormat="1" ht="27" customHeight="1">
      <c r="A100" s="22"/>
      <c r="B100" s="99" t="s">
        <v>92</v>
      </c>
      <c r="C100" s="100"/>
      <c r="D100" s="101"/>
      <c r="E100" s="52"/>
      <c r="F100" s="102"/>
      <c r="G100" s="103"/>
      <c r="H100" s="101"/>
      <c r="I100" s="104"/>
    </row>
    <row r="101" spans="1:11" s="23" customFormat="1" ht="30" customHeight="1">
      <c r="A101" s="22"/>
      <c r="B101" s="568" t="s">
        <v>93</v>
      </c>
      <c r="C101" s="569"/>
      <c r="D101" s="655">
        <v>496157</v>
      </c>
      <c r="E101" s="656"/>
      <c r="F101" s="570" t="s">
        <v>164</v>
      </c>
      <c r="G101" s="570"/>
      <c r="H101" s="570" t="s">
        <v>269</v>
      </c>
      <c r="I101" s="571"/>
    </row>
    <row r="102" spans="1:11" s="23" customFormat="1" ht="23.25" customHeight="1">
      <c r="A102" s="22"/>
      <c r="B102" s="594" t="s">
        <v>270</v>
      </c>
      <c r="C102" s="595"/>
      <c r="D102" s="595"/>
      <c r="E102" s="595"/>
      <c r="F102" s="595"/>
      <c r="G102" s="595"/>
      <c r="H102" s="595"/>
      <c r="I102" s="596"/>
    </row>
    <row r="103" spans="1:11" s="23" customFormat="1" ht="18" customHeight="1">
      <c r="A103" s="22"/>
      <c r="B103" s="589" t="s">
        <v>95</v>
      </c>
      <c r="C103" s="590"/>
      <c r="D103" s="590"/>
      <c r="E103" s="590"/>
      <c r="F103" s="590"/>
      <c r="G103" s="590"/>
      <c r="H103" s="590"/>
      <c r="I103" s="591"/>
    </row>
    <row r="104" spans="1:11" s="23" customFormat="1" ht="33.75" customHeight="1">
      <c r="A104" s="22"/>
      <c r="B104" s="589" t="s">
        <v>272</v>
      </c>
      <c r="C104" s="590"/>
      <c r="D104" s="590"/>
      <c r="E104" s="590"/>
      <c r="F104" s="590"/>
      <c r="G104" s="590"/>
      <c r="H104" s="590"/>
      <c r="I104" s="591"/>
    </row>
    <row r="105" spans="1:11" s="23" customFormat="1" ht="21" customHeight="1">
      <c r="A105" s="22"/>
      <c r="B105" s="589" t="s">
        <v>273</v>
      </c>
      <c r="C105" s="590"/>
      <c r="D105" s="590"/>
      <c r="E105" s="590"/>
      <c r="F105" s="590"/>
      <c r="G105" s="590"/>
      <c r="H105" s="590"/>
      <c r="I105" s="591"/>
    </row>
    <row r="106" spans="1:11" s="23" customFormat="1" ht="15.75" hidden="1">
      <c r="A106" s="22"/>
      <c r="B106" s="589"/>
      <c r="C106" s="590"/>
      <c r="D106" s="590"/>
      <c r="E106" s="590"/>
      <c r="F106" s="590"/>
      <c r="G106" s="590"/>
      <c r="H106" s="590"/>
      <c r="I106" s="591"/>
    </row>
    <row r="107" spans="1:11" s="23" customFormat="1" ht="15.75">
      <c r="A107" s="22"/>
      <c r="B107" s="589" t="s">
        <v>275</v>
      </c>
      <c r="C107" s="590"/>
      <c r="D107" s="590"/>
      <c r="E107" s="590"/>
      <c r="F107" s="590"/>
      <c r="G107" s="590"/>
      <c r="H107" s="590"/>
      <c r="I107" s="591"/>
    </row>
    <row r="108" spans="1:11" s="23" customFormat="1" ht="18.75" customHeight="1">
      <c r="A108" s="22"/>
      <c r="B108" s="589" t="s">
        <v>271</v>
      </c>
      <c r="C108" s="590"/>
      <c r="D108" s="590"/>
      <c r="E108" s="590"/>
      <c r="F108" s="590"/>
      <c r="G108" s="590"/>
      <c r="H108" s="590"/>
      <c r="I108" s="591"/>
    </row>
    <row r="109" spans="1:11" s="23" customFormat="1" ht="35.25" hidden="1" customHeight="1">
      <c r="A109" s="22"/>
      <c r="B109" s="658"/>
      <c r="C109" s="659"/>
      <c r="D109" s="659"/>
      <c r="E109" s="659"/>
      <c r="F109" s="659"/>
      <c r="G109" s="659"/>
      <c r="H109" s="659"/>
      <c r="I109" s="660"/>
    </row>
    <row r="110" spans="1:11" s="23" customFormat="1" ht="1.5" hidden="1" customHeight="1">
      <c r="A110" s="22"/>
      <c r="B110" s="534"/>
      <c r="C110" s="535"/>
      <c r="D110" s="535"/>
      <c r="E110" s="535"/>
      <c r="F110" s="535"/>
      <c r="G110" s="535"/>
      <c r="H110" s="535"/>
      <c r="I110" s="536"/>
    </row>
    <row r="111" spans="1:11" s="23" customFormat="1" ht="21" customHeight="1">
      <c r="A111" s="22"/>
      <c r="B111" s="586" t="s">
        <v>274</v>
      </c>
      <c r="C111" s="587"/>
      <c r="D111" s="587"/>
      <c r="E111" s="587"/>
      <c r="F111" s="587"/>
      <c r="G111" s="587"/>
      <c r="H111" s="587"/>
      <c r="I111" s="588"/>
    </row>
    <row r="112" spans="1:11" s="23" customFormat="1" ht="20.25" hidden="1" customHeight="1">
      <c r="A112" s="22"/>
      <c r="B112" s="589"/>
      <c r="C112" s="590"/>
      <c r="D112" s="590"/>
      <c r="E112" s="590"/>
      <c r="F112" s="590"/>
      <c r="G112" s="590"/>
      <c r="H112" s="590"/>
      <c r="I112" s="591"/>
    </row>
    <row r="113" spans="1:9" s="23" customFormat="1" ht="65.25" customHeight="1">
      <c r="A113" s="22"/>
      <c r="B113" s="586" t="s">
        <v>276</v>
      </c>
      <c r="C113" s="587"/>
      <c r="D113" s="587"/>
      <c r="E113" s="587"/>
      <c r="F113" s="587"/>
      <c r="G113" s="587"/>
      <c r="H113" s="587"/>
      <c r="I113" s="588"/>
    </row>
    <row r="114" spans="1:9" s="23" customFormat="1" ht="17.25" customHeight="1">
      <c r="A114" s="22"/>
      <c r="B114" s="586" t="s">
        <v>277</v>
      </c>
      <c r="C114" s="587"/>
      <c r="D114" s="587"/>
      <c r="E114" s="587"/>
      <c r="F114" s="587"/>
      <c r="G114" s="587"/>
      <c r="H114" s="587"/>
      <c r="I114" s="588"/>
    </row>
    <row r="115" spans="1:9" s="23" customFormat="1" ht="24" customHeight="1">
      <c r="A115" s="22"/>
      <c r="B115" s="589" t="s">
        <v>97</v>
      </c>
      <c r="C115" s="590"/>
      <c r="D115" s="590"/>
      <c r="E115" s="590"/>
      <c r="F115" s="590"/>
      <c r="G115" s="590"/>
      <c r="H115" s="590"/>
      <c r="I115" s="591"/>
    </row>
    <row r="116" spans="1:9" s="23" customFormat="1" ht="17.25" customHeight="1">
      <c r="A116" s="22"/>
      <c r="B116" s="45" t="s">
        <v>100</v>
      </c>
      <c r="C116" s="46"/>
      <c r="D116" s="47"/>
      <c r="E116" s="530"/>
      <c r="F116" s="68"/>
      <c r="G116" s="26"/>
      <c r="H116" s="592"/>
      <c r="I116" s="593"/>
    </row>
    <row r="117" spans="1:9" s="23" customFormat="1" ht="31.5" customHeight="1">
      <c r="A117" s="22"/>
      <c r="B117" s="586" t="s">
        <v>98</v>
      </c>
      <c r="C117" s="587"/>
      <c r="D117" s="587"/>
      <c r="E117" s="587"/>
      <c r="F117" s="587"/>
      <c r="G117" s="587"/>
      <c r="H117" s="587"/>
      <c r="I117" s="588"/>
    </row>
    <row r="118" spans="1:9" s="23" customFormat="1">
      <c r="A118" s="22"/>
      <c r="B118" s="22"/>
      <c r="C118" s="22"/>
      <c r="D118" s="111"/>
      <c r="E118" s="22"/>
      <c r="F118" s="22"/>
      <c r="G118" s="22"/>
      <c r="H118" s="22"/>
      <c r="I118" s="22"/>
    </row>
    <row r="119" spans="1:9" s="23" customFormat="1">
      <c r="A119" s="22"/>
      <c r="B119" s="22"/>
      <c r="C119" s="22"/>
      <c r="D119" s="111"/>
      <c r="E119" s="22"/>
      <c r="F119" s="22"/>
      <c r="G119" s="22"/>
      <c r="H119" s="22"/>
      <c r="I119" s="22"/>
    </row>
    <row r="120" spans="1:9" s="23" customFormat="1">
      <c r="A120" s="22"/>
      <c r="B120" s="22"/>
      <c r="C120" s="22"/>
      <c r="D120" s="111"/>
      <c r="E120" s="22"/>
      <c r="F120" s="22"/>
      <c r="G120" s="22"/>
      <c r="H120" s="22"/>
      <c r="I120" s="22"/>
    </row>
    <row r="121" spans="1:9" s="23" customFormat="1">
      <c r="A121" s="22"/>
      <c r="B121" s="22"/>
      <c r="C121" s="22"/>
      <c r="D121" s="111"/>
      <c r="E121" s="22"/>
      <c r="F121" s="22"/>
      <c r="G121" s="22"/>
      <c r="H121" s="22"/>
      <c r="I121" s="22"/>
    </row>
    <row r="122" spans="1:9" s="23" customFormat="1">
      <c r="A122" s="22"/>
      <c r="B122" s="22"/>
      <c r="C122" s="22"/>
      <c r="D122" s="111"/>
      <c r="E122" s="22"/>
      <c r="F122" s="22"/>
      <c r="G122" s="22"/>
      <c r="H122" s="22"/>
      <c r="I122" s="22"/>
    </row>
    <row r="123" spans="1:9" s="23" customFormat="1">
      <c r="A123" s="22"/>
      <c r="B123" s="22"/>
      <c r="C123" s="22"/>
      <c r="D123" s="111"/>
      <c r="E123" s="22"/>
      <c r="F123" s="22"/>
      <c r="G123" s="22"/>
      <c r="H123" s="22"/>
      <c r="I123" s="22"/>
    </row>
    <row r="124" spans="1:9" s="23" customFormat="1">
      <c r="A124" s="22"/>
      <c r="B124" s="22"/>
      <c r="C124" s="22"/>
      <c r="D124" s="111"/>
      <c r="E124" s="22"/>
      <c r="F124" s="22"/>
      <c r="G124" s="22"/>
      <c r="H124" s="22"/>
      <c r="I124" s="22"/>
    </row>
    <row r="125" spans="1:9" s="23" customFormat="1"/>
    <row r="126" spans="1:9" s="23" customFormat="1"/>
    <row r="127" spans="1:9" s="23" customFormat="1"/>
    <row r="128" spans="1:9"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ht="15.75" customHeight="1"/>
    <row r="146" s="23" customFormat="1"/>
    <row r="147" s="23" customFormat="1" ht="15.75" customHeight="1"/>
    <row r="148" s="23" customFormat="1"/>
    <row r="149" s="23" customFormat="1" ht="15.75" customHeight="1"/>
    <row r="150" s="23" customFormat="1"/>
    <row r="151" s="23" customFormat="1"/>
    <row r="152" s="23" customFormat="1" ht="15.75" customHeigh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189" customFormat="1" ht="15.75" customHeight="1"/>
    <row r="180" s="23" customFormat="1" ht="15.75" customHeight="1"/>
    <row r="181" s="23" customFormat="1" ht="15.75" customHeight="1"/>
    <row r="182" s="23" customFormat="1" ht="15.75" customHeight="1"/>
    <row r="183" s="23" customFormat="1" ht="15.75" customHeight="1"/>
    <row r="184" s="23" customFormat="1" ht="15.75" customHeight="1"/>
    <row r="185" s="23" customFormat="1" ht="15.75" customHeight="1"/>
    <row r="186" s="23" customFormat="1" ht="15.75" customHeight="1"/>
    <row r="187" s="23" customFormat="1" ht="15.75" customHeight="1"/>
    <row r="188" s="23" customFormat="1" ht="15.75" customHeight="1"/>
    <row r="189" s="23" customFormat="1"/>
    <row r="190" s="23" customFormat="1" ht="15.75" customHeight="1"/>
    <row r="191" s="23" customFormat="1"/>
    <row r="192" s="23" customFormat="1"/>
    <row r="193" spans="1:8" s="23" customFormat="1"/>
    <row r="194" spans="1:8" s="23" customFormat="1"/>
    <row r="195" spans="1:8" s="23" customFormat="1"/>
    <row r="196" spans="1:8" s="23" customFormat="1"/>
    <row r="197" spans="1:8" s="23" customFormat="1"/>
    <row r="198" spans="1:8" s="23" customFormat="1"/>
    <row r="199" spans="1:8" s="23" customFormat="1"/>
    <row r="200" spans="1:8" s="23" customFormat="1"/>
    <row r="201" spans="1:8" s="23" customFormat="1"/>
    <row r="202" spans="1:8" s="23" customFormat="1"/>
    <row r="203" spans="1:8" s="23" customFormat="1"/>
    <row r="204" spans="1:8" s="23" customFormat="1"/>
    <row r="205" spans="1:8" s="23" customFormat="1"/>
    <row r="206" spans="1:8" s="23" customFormat="1"/>
    <row r="207" spans="1:8" s="23" customFormat="1"/>
    <row r="208" spans="1:8" s="23" customFormat="1" ht="15.75">
      <c r="A208" s="45"/>
      <c r="B208" s="46"/>
      <c r="C208" s="46"/>
      <c r="D208" s="521"/>
      <c r="E208" s="46"/>
      <c r="F208" s="46"/>
      <c r="G208" s="521"/>
      <c r="H208" s="79"/>
    </row>
    <row r="209" spans="1:8" s="23" customFormat="1" ht="15.75">
      <c r="A209" s="45"/>
      <c r="B209" s="46"/>
      <c r="C209" s="46"/>
      <c r="D209" s="521"/>
      <c r="E209" s="46"/>
      <c r="F209" s="46"/>
      <c r="G209" s="521"/>
      <c r="H209" s="79"/>
    </row>
    <row r="210" spans="1:8" s="23" customFormat="1" ht="15.75">
      <c r="A210" s="45"/>
      <c r="B210" s="46"/>
      <c r="C210" s="46"/>
      <c r="D210" s="521"/>
      <c r="E210" s="46"/>
      <c r="F210" s="46"/>
      <c r="G210" s="521"/>
      <c r="H210" s="79"/>
    </row>
    <row r="211" spans="1:8" s="23" customFormat="1" ht="15.75">
      <c r="A211" s="45"/>
      <c r="B211" s="46"/>
      <c r="C211" s="46"/>
      <c r="D211" s="521"/>
      <c r="E211" s="46"/>
      <c r="F211" s="46"/>
      <c r="G211" s="521"/>
      <c r="H211" s="79"/>
    </row>
    <row r="212" spans="1:8" s="23" customFormat="1" ht="15.75">
      <c r="A212" s="45"/>
      <c r="B212" s="46"/>
      <c r="C212" s="46"/>
      <c r="D212" s="521"/>
      <c r="E212" s="46"/>
      <c r="F212" s="46"/>
      <c r="G212" s="521"/>
      <c r="H212" s="79"/>
    </row>
    <row r="213" spans="1:8" s="23" customFormat="1" ht="15.75">
      <c r="A213" s="45"/>
      <c r="B213" s="46"/>
      <c r="C213" s="46"/>
      <c r="D213" s="521"/>
      <c r="E213" s="46"/>
      <c r="F213" s="46"/>
      <c r="G213" s="521"/>
      <c r="H213" s="79"/>
    </row>
    <row r="214" spans="1:8">
      <c r="D214" s="111"/>
    </row>
    <row r="215" spans="1:8">
      <c r="D215" s="111"/>
    </row>
    <row r="216" spans="1:8">
      <c r="D216" s="111"/>
    </row>
    <row r="217" spans="1:8">
      <c r="D217" s="111"/>
    </row>
    <row r="218" spans="1:8">
      <c r="D218" s="111"/>
    </row>
    <row r="219" spans="1:8">
      <c r="D219" s="111"/>
    </row>
    <row r="220" spans="1:8">
      <c r="D220" s="111"/>
    </row>
    <row r="221" spans="1:8">
      <c r="D221" s="111"/>
    </row>
    <row r="222" spans="1:8">
      <c r="D222" s="111"/>
    </row>
    <row r="223" spans="1:8">
      <c r="D223" s="111"/>
    </row>
    <row r="224" spans="1:8">
      <c r="D224" s="111"/>
    </row>
    <row r="225" spans="4:4">
      <c r="D225" s="111"/>
    </row>
    <row r="226" spans="4:4">
      <c r="D226" s="111"/>
    </row>
    <row r="227" spans="4:4">
      <c r="D227" s="111"/>
    </row>
    <row r="228" spans="4:4">
      <c r="D228" s="111"/>
    </row>
    <row r="229" spans="4:4">
      <c r="D229" s="111"/>
    </row>
    <row r="230" spans="4:4">
      <c r="D230" s="111"/>
    </row>
    <row r="231" spans="4:4">
      <c r="D231" s="111"/>
    </row>
    <row r="232" spans="4:4">
      <c r="D232" s="111"/>
    </row>
    <row r="233" spans="4:4">
      <c r="D233" s="111"/>
    </row>
    <row r="234" spans="4:4">
      <c r="D234" s="111"/>
    </row>
    <row r="235" spans="4:4">
      <c r="D235" s="111"/>
    </row>
    <row r="236" spans="4:4">
      <c r="D236" s="111"/>
    </row>
    <row r="237" spans="4:4">
      <c r="D237" s="111"/>
    </row>
    <row r="238" spans="4:4">
      <c r="D238" s="111"/>
    </row>
    <row r="239" spans="4:4">
      <c r="D239" s="111"/>
    </row>
    <row r="240" spans="4:4">
      <c r="D240" s="111"/>
    </row>
    <row r="241" spans="4:4">
      <c r="D241" s="111"/>
    </row>
    <row r="242" spans="4:4">
      <c r="D242" s="111"/>
    </row>
    <row r="243" spans="4:4">
      <c r="D243" s="111"/>
    </row>
    <row r="244" spans="4:4">
      <c r="D244" s="111"/>
    </row>
    <row r="245" spans="4:4">
      <c r="D245" s="111"/>
    </row>
    <row r="246" spans="4:4">
      <c r="D246" s="111"/>
    </row>
    <row r="247" spans="4:4">
      <c r="D247" s="111"/>
    </row>
    <row r="248" spans="4:4">
      <c r="D248" s="111"/>
    </row>
    <row r="249" spans="4:4">
      <c r="D249" s="111"/>
    </row>
    <row r="250" spans="4:4">
      <c r="D250" s="111"/>
    </row>
    <row r="251" spans="4:4">
      <c r="D251" s="111"/>
    </row>
    <row r="252" spans="4:4">
      <c r="D252" s="111"/>
    </row>
    <row r="253" spans="4:4">
      <c r="D253" s="111"/>
    </row>
    <row r="254" spans="4:4">
      <c r="D254" s="111"/>
    </row>
    <row r="255" spans="4:4">
      <c r="D255" s="111"/>
    </row>
    <row r="256" spans="4:4">
      <c r="D256" s="111"/>
    </row>
    <row r="257" spans="4:4">
      <c r="D257" s="111"/>
    </row>
    <row r="258" spans="4:4">
      <c r="D258" s="111"/>
    </row>
    <row r="259" spans="4:4">
      <c r="D259" s="111"/>
    </row>
    <row r="260" spans="4:4">
      <c r="D260" s="111"/>
    </row>
    <row r="261" spans="4:4">
      <c r="D261" s="111"/>
    </row>
    <row r="262" spans="4:4">
      <c r="D262" s="111"/>
    </row>
    <row r="263" spans="4:4">
      <c r="D263" s="111"/>
    </row>
    <row r="264" spans="4:4">
      <c r="D264" s="111"/>
    </row>
    <row r="265" spans="4:4">
      <c r="D265" s="111"/>
    </row>
    <row r="266" spans="4:4">
      <c r="D266" s="111"/>
    </row>
    <row r="267" spans="4:4">
      <c r="D267" s="111"/>
    </row>
    <row r="268" spans="4:4">
      <c r="D268" s="111"/>
    </row>
    <row r="269" spans="4:4">
      <c r="D269" s="111"/>
    </row>
    <row r="270" spans="4:4">
      <c r="D270" s="111"/>
    </row>
    <row r="271" spans="4:4">
      <c r="D271" s="111"/>
    </row>
    <row r="272" spans="4:4">
      <c r="D272" s="111"/>
    </row>
    <row r="273" spans="4:4">
      <c r="D273" s="111"/>
    </row>
    <row r="274" spans="4:4">
      <c r="D274" s="111"/>
    </row>
    <row r="275" spans="4:4">
      <c r="D275" s="111"/>
    </row>
    <row r="276" spans="4:4">
      <c r="D276" s="111"/>
    </row>
    <row r="277" spans="4:4">
      <c r="D277" s="111"/>
    </row>
    <row r="278" spans="4:4">
      <c r="D278" s="111"/>
    </row>
    <row r="279" spans="4:4">
      <c r="D279" s="111"/>
    </row>
    <row r="280" spans="4:4">
      <c r="D280" s="111"/>
    </row>
    <row r="281" spans="4:4">
      <c r="D281" s="111"/>
    </row>
    <row r="282" spans="4:4">
      <c r="D282" s="111"/>
    </row>
    <row r="283" spans="4:4">
      <c r="D283" s="111"/>
    </row>
    <row r="284" spans="4:4">
      <c r="D284" s="111"/>
    </row>
    <row r="285" spans="4:4">
      <c r="D285" s="111"/>
    </row>
    <row r="286" spans="4:4">
      <c r="D286" s="111"/>
    </row>
    <row r="287" spans="4:4">
      <c r="D287" s="111"/>
    </row>
    <row r="288" spans="4:4">
      <c r="D288" s="111"/>
    </row>
    <row r="289" spans="4:4">
      <c r="D289" s="111"/>
    </row>
    <row r="290" spans="4:4">
      <c r="D290" s="111"/>
    </row>
    <row r="291" spans="4:4">
      <c r="D291" s="111"/>
    </row>
    <row r="292" spans="4:4">
      <c r="D292" s="111"/>
    </row>
    <row r="293" spans="4:4">
      <c r="D293" s="111"/>
    </row>
    <row r="294" spans="4:4">
      <c r="D294" s="111"/>
    </row>
    <row r="295" spans="4:4">
      <c r="D295" s="111"/>
    </row>
    <row r="296" spans="4:4">
      <c r="D296" s="111"/>
    </row>
    <row r="297" spans="4:4">
      <c r="D297" s="111"/>
    </row>
    <row r="298" spans="4:4">
      <c r="D298" s="111"/>
    </row>
    <row r="299" spans="4:4">
      <c r="D299" s="111"/>
    </row>
    <row r="300" spans="4:4">
      <c r="D300" s="111"/>
    </row>
    <row r="301" spans="4:4">
      <c r="D301" s="111"/>
    </row>
    <row r="302" spans="4:4">
      <c r="D302" s="111"/>
    </row>
    <row r="303" spans="4:4">
      <c r="D303" s="111"/>
    </row>
    <row r="304" spans="4:4">
      <c r="D304" s="111"/>
    </row>
    <row r="305" spans="4:4">
      <c r="D305" s="111"/>
    </row>
    <row r="306" spans="4:4">
      <c r="D306" s="111"/>
    </row>
    <row r="307" spans="4:4">
      <c r="D307" s="111"/>
    </row>
    <row r="308" spans="4:4">
      <c r="D308" s="111"/>
    </row>
    <row r="309" spans="4:4">
      <c r="D309" s="111"/>
    </row>
    <row r="310" spans="4:4">
      <c r="D310" s="111"/>
    </row>
    <row r="311" spans="4:4">
      <c r="D311" s="111"/>
    </row>
    <row r="312" spans="4:4">
      <c r="D312" s="111"/>
    </row>
    <row r="313" spans="4:4">
      <c r="D313" s="111"/>
    </row>
    <row r="314" spans="4:4">
      <c r="D314" s="111"/>
    </row>
    <row r="315" spans="4:4">
      <c r="D315" s="111"/>
    </row>
    <row r="316" spans="4:4">
      <c r="D316" s="111"/>
    </row>
    <row r="317" spans="4:4">
      <c r="D317" s="111"/>
    </row>
    <row r="318" spans="4:4">
      <c r="D318" s="111"/>
    </row>
    <row r="319" spans="4:4">
      <c r="D319" s="111"/>
    </row>
    <row r="320" spans="4:4">
      <c r="D320" s="111"/>
    </row>
    <row r="321" spans="4:4">
      <c r="D321" s="111"/>
    </row>
    <row r="322" spans="4:4">
      <c r="D322" s="111"/>
    </row>
    <row r="323" spans="4:4">
      <c r="D323" s="111"/>
    </row>
    <row r="324" spans="4:4">
      <c r="D324" s="111"/>
    </row>
    <row r="325" spans="4:4">
      <c r="D325" s="111"/>
    </row>
    <row r="326" spans="4:4">
      <c r="D326" s="111"/>
    </row>
    <row r="327" spans="4:4">
      <c r="D327" s="111"/>
    </row>
    <row r="328" spans="4:4">
      <c r="D328" s="111"/>
    </row>
    <row r="329" spans="4:4">
      <c r="D329" s="111"/>
    </row>
    <row r="330" spans="4:4">
      <c r="D330" s="111"/>
    </row>
    <row r="331" spans="4:4">
      <c r="D331" s="111"/>
    </row>
    <row r="332" spans="4:4">
      <c r="D332" s="111"/>
    </row>
    <row r="333" spans="4:4">
      <c r="D333" s="111"/>
    </row>
    <row r="334" spans="4:4">
      <c r="D334" s="111"/>
    </row>
    <row r="335" spans="4:4">
      <c r="D335" s="111"/>
    </row>
    <row r="336" spans="4:4">
      <c r="D336" s="111"/>
    </row>
    <row r="337" spans="4:4">
      <c r="D337" s="111"/>
    </row>
    <row r="338" spans="4:4">
      <c r="D338" s="111"/>
    </row>
    <row r="339" spans="4:4">
      <c r="D339" s="111"/>
    </row>
    <row r="340" spans="4:4">
      <c r="D340" s="111"/>
    </row>
    <row r="341" spans="4:4">
      <c r="D341" s="111"/>
    </row>
  </sheetData>
  <protectedRanges>
    <protectedRange sqref="D16:D17 D20:D26 D9:D13" name="Range1_1"/>
    <protectedRange sqref="C6 F6 H6" name="Range1_3"/>
    <protectedRange sqref="D14:D15" name="Range1_1_2"/>
    <protectedRange sqref="D18:D19" name="Range1_1_2_1"/>
    <protectedRange sqref="D27:D30" name="Range1_1_3"/>
    <protectedRange sqref="D64:D67" name="Range1_1_1_3"/>
  </protectedRanges>
  <mergeCells count="102">
    <mergeCell ref="A57:H57"/>
    <mergeCell ref="B67:F67"/>
    <mergeCell ref="B68:E68"/>
    <mergeCell ref="B69:E69"/>
    <mergeCell ref="B70:E70"/>
    <mergeCell ref="B109:I109"/>
    <mergeCell ref="B111:I111"/>
    <mergeCell ref="B112:I112"/>
    <mergeCell ref="G78:H78"/>
    <mergeCell ref="B93:I93"/>
    <mergeCell ref="F94:G94"/>
    <mergeCell ref="F95:G95"/>
    <mergeCell ref="F96:G96"/>
    <mergeCell ref="F97:G97"/>
    <mergeCell ref="B75:E75"/>
    <mergeCell ref="B76:E76"/>
    <mergeCell ref="B77:E77"/>
    <mergeCell ref="A78:E78"/>
    <mergeCell ref="A58:H58"/>
    <mergeCell ref="A59:B59"/>
    <mergeCell ref="C59:H59"/>
    <mergeCell ref="A60:H60"/>
    <mergeCell ref="A62:A63"/>
    <mergeCell ref="B62:B63"/>
    <mergeCell ref="C62:C63"/>
    <mergeCell ref="D62:D63"/>
    <mergeCell ref="E62:E63"/>
    <mergeCell ref="F62:F63"/>
    <mergeCell ref="B71:E71"/>
    <mergeCell ref="B72:E72"/>
    <mergeCell ref="B73:E73"/>
    <mergeCell ref="B74:E74"/>
    <mergeCell ref="G62:H62"/>
    <mergeCell ref="B117:I117"/>
    <mergeCell ref="H116:I116"/>
    <mergeCell ref="F98:G98"/>
    <mergeCell ref="B99:I99"/>
    <mergeCell ref="B101:C101"/>
    <mergeCell ref="F101:G101"/>
    <mergeCell ref="D101:E101"/>
    <mergeCell ref="B115:I115"/>
    <mergeCell ref="H101:I101"/>
    <mergeCell ref="B102:I102"/>
    <mergeCell ref="B103:I103"/>
    <mergeCell ref="B104:I104"/>
    <mergeCell ref="B105:I105"/>
    <mergeCell ref="B106:I106"/>
    <mergeCell ref="B107:I107"/>
    <mergeCell ref="B108:I108"/>
    <mergeCell ref="EY6:EZ6"/>
    <mergeCell ref="FG6:FH6"/>
    <mergeCell ref="FO6:FP6"/>
    <mergeCell ref="FW6:FX6"/>
    <mergeCell ref="GE6:GF6"/>
    <mergeCell ref="B42:E42"/>
    <mergeCell ref="F7:F8"/>
    <mergeCell ref="G7:H7"/>
    <mergeCell ref="B33:E33"/>
    <mergeCell ref="B34:E34"/>
    <mergeCell ref="B35:E35"/>
    <mergeCell ref="B36:E36"/>
    <mergeCell ref="B37:E37"/>
    <mergeCell ref="B38:E38"/>
    <mergeCell ref="B39:E39"/>
    <mergeCell ref="B40:E40"/>
    <mergeCell ref="B41:E41"/>
    <mergeCell ref="EQ6:ER6"/>
    <mergeCell ref="BG6:BH6"/>
    <mergeCell ref="BO6:BP6"/>
    <mergeCell ref="BW6:BX6"/>
    <mergeCell ref="CE6:CF6"/>
    <mergeCell ref="CM6:CN6"/>
    <mergeCell ref="CU6:CV6"/>
    <mergeCell ref="DC6:DD6"/>
    <mergeCell ref="DK6:DL6"/>
    <mergeCell ref="DS6:DT6"/>
    <mergeCell ref="EA6:EB6"/>
    <mergeCell ref="EI6:EJ6"/>
    <mergeCell ref="B114:I114"/>
    <mergeCell ref="B113:I113"/>
    <mergeCell ref="AY6:AZ6"/>
    <mergeCell ref="A1:H1"/>
    <mergeCell ref="A2:H2"/>
    <mergeCell ref="A3:B3"/>
    <mergeCell ref="C3:H3"/>
    <mergeCell ref="A4:H4"/>
    <mergeCell ref="G5:H5"/>
    <mergeCell ref="D6:E6"/>
    <mergeCell ref="S6:T6"/>
    <mergeCell ref="AA6:AB6"/>
    <mergeCell ref="AI6:AJ6"/>
    <mergeCell ref="AQ6:AR6"/>
    <mergeCell ref="A7:A8"/>
    <mergeCell ref="B7:B8"/>
    <mergeCell ref="C7:C8"/>
    <mergeCell ref="D7:D8"/>
    <mergeCell ref="E7:E8"/>
    <mergeCell ref="A43:E43"/>
    <mergeCell ref="G43:H43"/>
    <mergeCell ref="A45:H45"/>
    <mergeCell ref="F46:H46"/>
    <mergeCell ref="F47:H47"/>
  </mergeCells>
  <pageMargins left="0.70866141732283472" right="0.70866141732283472" top="0.74803149606299213" bottom="0.74803149606299213" header="0.31496062992125984" footer="0.31496062992125984"/>
  <pageSetup paperSize="9" scale="65" orientation="portrait" verticalDpi="0" r:id="rId1"/>
  <drawing r:id="rId2"/>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Addl DTC</vt:lpstr>
      <vt:lpstr>DTC LT Sketch</vt:lpstr>
      <vt:lpstr>DTC LTVR</vt:lpstr>
      <vt:lpstr>Estimate Sketch</vt:lpstr>
      <vt:lpstr>Station Feasibility</vt:lpstr>
      <vt:lpstr>Energy Savings</vt:lpstr>
      <vt:lpstr>ganapathi</vt:lpstr>
      <vt:lpstr>PALANGALA </vt:lpstr>
      <vt:lpstr>kalappa </vt:lpstr>
      <vt:lpstr>kadanga </vt:lpstr>
      <vt:lpstr>Ammathi </vt:lpstr>
      <vt:lpstr>polibetta office </vt:lpstr>
      <vt:lpstr>chennangi </vt:lpstr>
      <vt:lpstr>old kadanga </vt:lpstr>
      <vt:lpstr>Hanchikadu</vt:lpstr>
      <vt:lpstr>Ms Building M m Smitha </vt:lpstr>
      <vt:lpstr>KUSHALAPPA</vt:lpstr>
      <vt:lpstr>beligunda</vt:lpstr>
      <vt:lpstr>Sheet1</vt:lpstr>
      <vt:lpstr>Sheet2</vt:lpstr>
      <vt:lpstr>old kadanga link line </vt:lpstr>
      <vt:lpstr>Sheet4</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2021-03-30T10:43:22Z</cp:lastPrinted>
  <dcterms:created xsi:type="dcterms:W3CDTF">2008-09-09T18:34:48Z</dcterms:created>
  <dcterms:modified xsi:type="dcterms:W3CDTF">2021-03-30T10:43:47Z</dcterms:modified>
</cp:coreProperties>
</file>