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Department\BILIKERE\ESTIMATE\RAIN DAMAGES\2022-23\2022-05-04- mudalakppalu\"/>
    </mc:Choice>
  </mc:AlternateContent>
  <xr:revisionPtr revIDLastSave="0" documentId="13_ncr:1_{C4A70AED-3F47-44ED-A749-6BED5BC28FA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" sheetId="3" r:id="rId1"/>
    <sheet name="DE-COMM " sheetId="6" r:id="rId2"/>
    <sheet name="B" sheetId="1" state="hidden" r:id="rId3"/>
    <sheet name="C" sheetId="2" state="hidden" r:id="rId4"/>
    <sheet name="Abstract" sheetId="4" state="hidden" r:id="rId5"/>
    <sheet name="Sheet1" sheetId="5" state="hidden" r:id="rId6"/>
  </sheets>
  <externalReferences>
    <externalReference r:id="rId7"/>
  </externalReferences>
  <definedNames>
    <definedName name="_xlnm.Print_Area" localSheetId="0">A!$A$1:$H$65</definedName>
    <definedName name="_xlnm.Print_Area" localSheetId="4">Abstract!$A$1:$H$19</definedName>
    <definedName name="_xlnm.Print_Area" localSheetId="2">B!$A$1:$H$33</definedName>
    <definedName name="_xlnm.Print_Area" localSheetId="3">'C'!$A$1:$H$42</definedName>
    <definedName name="_xlnm.Print_Area" localSheetId="1">'DE-COMM '!$A$1:$H$38</definedName>
    <definedName name="_xlnm.Print_Area" localSheetId="5">Sheet1!$A$1:$S$88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3" l="1"/>
  <c r="G36" i="3"/>
  <c r="H36" i="3"/>
  <c r="H25" i="3"/>
  <c r="G25" i="3"/>
  <c r="G23" i="3"/>
  <c r="H23" i="3" s="1"/>
  <c r="G21" i="3"/>
  <c r="H21" i="3" s="1"/>
  <c r="D19" i="3"/>
  <c r="D29" i="3"/>
  <c r="G29" i="3"/>
  <c r="H29" i="3" s="1"/>
  <c r="G13" i="3"/>
  <c r="G40" i="3"/>
  <c r="H40" i="3" s="1"/>
  <c r="G37" i="3"/>
  <c r="F28" i="3"/>
  <c r="F27" i="3"/>
  <c r="H28" i="3"/>
  <c r="H27" i="3"/>
  <c r="G30" i="3"/>
  <c r="H30" i="3" s="1"/>
  <c r="A27" i="3"/>
  <c r="A28" i="3" s="1"/>
  <c r="A29" i="3" s="1"/>
  <c r="A30" i="3" s="1"/>
  <c r="A31" i="3" l="1"/>
  <c r="H37" i="3"/>
  <c r="H33" i="3"/>
  <c r="F33" i="3"/>
  <c r="G31" i="3"/>
  <c r="G24" i="3"/>
  <c r="G16" i="3"/>
  <c r="H16" i="3" s="1"/>
  <c r="H13" i="3"/>
  <c r="F32" i="3"/>
  <c r="H32" i="3"/>
  <c r="A33" i="6"/>
  <c r="A34" i="6" s="1"/>
  <c r="A32" i="6"/>
  <c r="H11" i="6"/>
  <c r="G11" i="6"/>
  <c r="J10" i="6"/>
  <c r="J12" i="6" s="1"/>
  <c r="G10" i="6"/>
  <c r="H10" i="6" s="1"/>
  <c r="A10" i="6"/>
  <c r="A11" i="6" s="1"/>
  <c r="A12" i="6" s="1"/>
  <c r="G9" i="6"/>
  <c r="H39" i="3"/>
  <c r="F39" i="3"/>
  <c r="H15" i="3"/>
  <c r="F15" i="3"/>
  <c r="F35" i="3"/>
  <c r="H22" i="3"/>
  <c r="F22" i="3"/>
  <c r="F14" i="3"/>
  <c r="A49" i="3"/>
  <c r="A50" i="3" s="1"/>
  <c r="A51" i="3" s="1"/>
  <c r="A52" i="3" s="1"/>
  <c r="A53" i="3" s="1"/>
  <c r="A54" i="3" s="1"/>
  <c r="A55" i="3" s="1"/>
  <c r="A56" i="3" s="1"/>
  <c r="A57" i="3" s="1"/>
  <c r="A20" i="6"/>
  <c r="G12" i="6"/>
  <c r="H12" i="6" s="1"/>
  <c r="D12" i="3"/>
  <c r="H12" i="3" s="1"/>
  <c r="H38" i="3"/>
  <c r="F38" i="3"/>
  <c r="F17" i="3"/>
  <c r="F18" i="3"/>
  <c r="H24" i="3" l="1"/>
  <c r="H14" i="3"/>
  <c r="H9" i="6" l="1"/>
  <c r="A4" i="6"/>
  <c r="I34" i="6"/>
  <c r="K34" i="6" s="1"/>
  <c r="I31" i="6"/>
  <c r="K31" i="6" s="1"/>
  <c r="F14" i="6"/>
  <c r="F22" i="6" s="1"/>
  <c r="H13" i="6" l="1"/>
  <c r="F15" i="6" s="1"/>
  <c r="F16" i="6" s="1"/>
  <c r="F18" i="6" s="1"/>
  <c r="F20" i="6" l="1"/>
  <c r="F21" i="6"/>
  <c r="F24" i="6"/>
  <c r="F23" i="6"/>
  <c r="H41" i="3"/>
  <c r="F28" i="6" l="1"/>
  <c r="I57" i="3" s="1"/>
  <c r="H31" i="3"/>
  <c r="H20" i="3"/>
  <c r="F20" i="3"/>
  <c r="F34" i="3"/>
  <c r="F19" i="3"/>
  <c r="H11" i="3"/>
  <c r="F11" i="3"/>
  <c r="A11" i="3"/>
  <c r="H10" i="3"/>
  <c r="F10" i="3"/>
  <c r="F42" i="3" s="1"/>
  <c r="A12" i="3" l="1"/>
  <c r="A13" i="3" s="1"/>
  <c r="A14" i="3" s="1"/>
  <c r="A15" i="3" s="1"/>
  <c r="A16" i="3" s="1"/>
  <c r="H19" i="3"/>
  <c r="H42" i="3" s="1"/>
  <c r="A17" i="3" l="1"/>
  <c r="A18" i="3" s="1"/>
  <c r="A19" i="3" s="1"/>
  <c r="F44" i="3"/>
  <c r="F45" i="3" s="1"/>
  <c r="F47" i="3" s="1"/>
  <c r="F43" i="3"/>
  <c r="F51" i="3" s="1"/>
  <c r="F53" i="3" l="1"/>
  <c r="A20" i="3"/>
  <c r="A21" i="3" s="1"/>
  <c r="A22" i="3" s="1"/>
  <c r="A23" i="3" s="1"/>
  <c r="A24" i="3" s="1"/>
  <c r="A25" i="3" s="1"/>
  <c r="F52" i="3" l="1"/>
  <c r="F50" i="3"/>
  <c r="F49" i="3"/>
  <c r="H11" i="1"/>
  <c r="F11" i="1"/>
  <c r="F57" i="3" l="1"/>
  <c r="J57" i="3" s="1"/>
  <c r="D19" i="2"/>
  <c r="I37" i="2"/>
  <c r="A6" i="4"/>
  <c r="I28" i="1"/>
  <c r="A6" i="1"/>
  <c r="D12" i="2" l="1"/>
  <c r="F12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H18" i="2"/>
  <c r="F19" i="2"/>
  <c r="F20" i="2" s="1"/>
  <c r="F36" i="2" s="1"/>
  <c r="H19" i="2"/>
  <c r="H17" i="2"/>
  <c r="F17" i="2"/>
  <c r="F16" i="2"/>
  <c r="F15" i="2"/>
  <c r="H14" i="2"/>
  <c r="F14" i="2"/>
  <c r="H13" i="2"/>
  <c r="F13" i="2"/>
  <c r="H11" i="2"/>
  <c r="F11" i="2"/>
  <c r="H10" i="2"/>
  <c r="F10" i="2"/>
  <c r="H10" i="1"/>
  <c r="H12" i="1" s="1"/>
  <c r="F10" i="1"/>
  <c r="F12" i="1" s="1"/>
  <c r="F14" i="1" l="1"/>
  <c r="F15" i="1" s="1"/>
  <c r="F17" i="1" s="1"/>
  <c r="F27" i="1"/>
  <c r="H12" i="2"/>
  <c r="F21" i="2"/>
  <c r="F22" i="2" s="1"/>
  <c r="F30" i="2" s="1"/>
  <c r="H21" i="2"/>
  <c r="F23" i="2" s="1"/>
  <c r="F24" i="2" s="1"/>
  <c r="F26" i="2" s="1"/>
  <c r="F27" i="2" l="1"/>
  <c r="F37" i="2" s="1"/>
  <c r="F31" i="2"/>
  <c r="F29" i="2"/>
  <c r="F28" i="2"/>
  <c r="F20" i="1"/>
  <c r="F19" i="1"/>
  <c r="F18" i="1"/>
  <c r="F13" i="1"/>
  <c r="C10" i="4" l="1"/>
  <c r="J37" i="2"/>
  <c r="F22" i="1"/>
  <c r="F21" i="1"/>
  <c r="F28" i="1" s="1"/>
  <c r="J28" i="1" l="1"/>
  <c r="C9" i="4"/>
  <c r="C8" i="4" l="1"/>
  <c r="C12" i="4" s="1"/>
  <c r="A32" i="3"/>
  <c r="A33" i="3" s="1"/>
  <c r="A34" i="3" s="1"/>
  <c r="A35" i="3" s="1"/>
  <c r="A36" i="3" s="1"/>
  <c r="A38" i="3" l="1"/>
  <c r="A39" i="3" s="1"/>
  <c r="A40" i="3" s="1"/>
  <c r="A41" i="3" s="1"/>
  <c r="A37" i="3"/>
</calcChain>
</file>

<file path=xl/sharedStrings.xml><?xml version="1.0" encoding="utf-8"?>
<sst xmlns="http://schemas.openxmlformats.org/spreadsheetml/2006/main" count="322" uniqueCount="158">
  <si>
    <t>CHAMUNDESHWARI ELECTRICITY SUPPLY   CORPORATION LTD,.</t>
  </si>
  <si>
    <t>Sl. No</t>
  </si>
  <si>
    <t>Particulars</t>
  </si>
  <si>
    <t>Unit</t>
  </si>
  <si>
    <t>Qty</t>
  </si>
  <si>
    <t>Rate</t>
  </si>
  <si>
    <t>Amount</t>
  </si>
  <si>
    <t>L/C Rate</t>
  </si>
  <si>
    <t>L/C Amount</t>
  </si>
  <si>
    <t>Rs. Ps.</t>
  </si>
  <si>
    <t>No</t>
  </si>
  <si>
    <t>Set</t>
  </si>
  <si>
    <t>Spiral Earth Electrode</t>
  </si>
  <si>
    <t>Kms.</t>
  </si>
  <si>
    <t>8 mtr Long RCC Pole</t>
  </si>
  <si>
    <t>8 mtr long PSC Pole</t>
  </si>
  <si>
    <t>1.1kV Pin Insulator with GI Pin</t>
  </si>
  <si>
    <t>No 8 Strain Insulator</t>
  </si>
  <si>
    <t>Guy Set</t>
  </si>
  <si>
    <t>Weasel ACSR  Conductor</t>
  </si>
  <si>
    <t>Asst. Executive Engineer (Elec.),</t>
  </si>
  <si>
    <t>Asst Engineer(Elec.),</t>
  </si>
  <si>
    <t xml:space="preserve">                Date: </t>
  </si>
  <si>
    <t>Material</t>
  </si>
  <si>
    <t>Part B : Errection of 1X25KVA Transformer Center</t>
  </si>
  <si>
    <t>Part-C Extension of LT Lines</t>
  </si>
  <si>
    <t>4 Pin X - arm-RCC Pole</t>
  </si>
  <si>
    <t>4 Pin X - arm-PSC Pole</t>
  </si>
  <si>
    <t>O&amp;M Sub-Division</t>
  </si>
  <si>
    <t>Bilikere</t>
  </si>
  <si>
    <t>O&amp;M Section</t>
  </si>
  <si>
    <t>Total Cost</t>
  </si>
  <si>
    <t>Errection of 1X25 KVA 11KV/440V, 3Ph, 50Hz as Per CDS-24, Double pole using  9mtr Long RCC Pole DP  Structure with 4-Star Rated Transformer</t>
  </si>
  <si>
    <t>A</t>
  </si>
  <si>
    <t>B</t>
  </si>
  <si>
    <t>C</t>
  </si>
  <si>
    <t>Extenstion of HT line</t>
  </si>
  <si>
    <t>DTC Cost</t>
  </si>
  <si>
    <t>SL No</t>
  </si>
  <si>
    <t>Guy Concrete with Boulders, Mud &amp; Sand</t>
  </si>
  <si>
    <t>No.s</t>
  </si>
  <si>
    <t>Conductor Accessorries @ 3%</t>
  </si>
  <si>
    <t>L/s</t>
  </si>
  <si>
    <t xml:space="preserve">       Estimate No:JKMR/2019-20/</t>
  </si>
  <si>
    <t>CHAMUNDESHWARI ELECTRICITY SUPPLY CORPORATION LTD,.</t>
  </si>
  <si>
    <t xml:space="preserve"> Estimate No:JKMR/2019-20/</t>
  </si>
  <si>
    <t xml:space="preserve">Date: </t>
  </si>
  <si>
    <t>Estimate No:JKMR</t>
  </si>
  <si>
    <t>Estimate No:JKMR/2019-20/</t>
  </si>
  <si>
    <t>D</t>
  </si>
  <si>
    <t>De-commissioning Portion</t>
  </si>
  <si>
    <t>Kms</t>
  </si>
  <si>
    <t xml:space="preserve">Materials Cost </t>
  </si>
  <si>
    <t xml:space="preserve">Labour Charges </t>
  </si>
  <si>
    <t xml:space="preserve">Special Locality Allowance @ 30% on labour charges on Sl. No. b above </t>
  </si>
  <si>
    <t>Goods and Service Tax @ 18% on Total labour charges</t>
  </si>
  <si>
    <t>Contribution towards employees provident fund charge @ 13.00% &amp; ESI @ 4.75% on Total labour charges (b and c)</t>
  </si>
  <si>
    <t>**Transportation cost from stores to site (2% on material Sl No: a)</t>
  </si>
  <si>
    <t>Total Cost of Estimate in Rs.</t>
  </si>
  <si>
    <t>Statutory charges as per actual (Inspectorate charges, civic body charges etc.,)</t>
  </si>
  <si>
    <t>ESCOM Establishment cost @ 20% on labour charges as applicable (This is a “Notional Amount” and not to be collected from the agencies nor payable to any</t>
  </si>
  <si>
    <t>Total Labour Charges</t>
  </si>
  <si>
    <t>Head load charges(if applicable)</t>
  </si>
  <si>
    <t>% *Contingencies @ 2% on Total material &amp; labour</t>
  </si>
  <si>
    <t>Watch and ward Cost @ 1% on material cost</t>
  </si>
  <si>
    <t>Insurance cost agains theft  &amp; accident @ 1% on material cost</t>
  </si>
  <si>
    <t>Compensation cost for tree cutting etc., as per approved norms</t>
  </si>
  <si>
    <t>Poles</t>
  </si>
  <si>
    <t>PSC</t>
  </si>
  <si>
    <t>RCC</t>
  </si>
  <si>
    <t>8/7.5</t>
  </si>
  <si>
    <t>PIN</t>
  </si>
  <si>
    <t>DISC</t>
  </si>
  <si>
    <t>X-ARM</t>
  </si>
  <si>
    <t>SPIRAL</t>
  </si>
  <si>
    <t>GL</t>
  </si>
  <si>
    <t>GUY</t>
  </si>
  <si>
    <t>SPAN</t>
  </si>
  <si>
    <t>2/4/RABBIT</t>
  </si>
  <si>
    <t>T SUPP</t>
  </si>
  <si>
    <t xml:space="preserve">SPECIAL </t>
  </si>
  <si>
    <t>Inventory Sheet for Estimate</t>
  </si>
  <si>
    <t>REMARKS</t>
  </si>
  <si>
    <t>REQUIRED</t>
  </si>
  <si>
    <t>RAISERS</t>
  </si>
  <si>
    <t>POLE</t>
  </si>
  <si>
    <t>R/P</t>
  </si>
  <si>
    <t>DATE:</t>
  </si>
  <si>
    <t>Estimate for APS of 15HP for commercial pupose/Flour mill in favor or Sri. K Chandregowda S/o Lt. Kempegowda @ Chikkabeechanahalli Hundi, Bilikere Section &amp; Bilikere Sub-Division.</t>
  </si>
  <si>
    <t>Performance guarantee and loss of interest on margin money for BG @ 2.5% of the value of BG</t>
  </si>
  <si>
    <t>Estimate Cost</t>
  </si>
  <si>
    <t>Statutory charges as per actual (Inspectorate charges, civic body charges etc.,)= (3100/DTC)</t>
  </si>
  <si>
    <t>Statutory charges as per actual (Inspectorate charges, civic body charges etc.,)= (500/Kms)</t>
  </si>
  <si>
    <t>Alkathene Tube</t>
  </si>
  <si>
    <t>Coil</t>
  </si>
  <si>
    <t>O&amp;M BILIKERE SECTION</t>
  </si>
  <si>
    <t>Total Labour Charges=2+3+4</t>
  </si>
  <si>
    <t>Break Down Charges at 25% on labour for speedy restoration of power on Sl. No. 5 as above. (To be incorporated after competentapproval).</t>
  </si>
  <si>
    <t>In case of admissibility of 6/7/8 any one of the charges is admissible on 5</t>
  </si>
  <si>
    <t>Any other charges if applicable</t>
  </si>
  <si>
    <t>O&amp;M SECTION &amp; SUB-DIVISION, BILIKERE</t>
  </si>
  <si>
    <t>Releasing and Re-erection of Cross -arms LT</t>
  </si>
  <si>
    <t>Nos.</t>
  </si>
  <si>
    <t>Restirng of Service main</t>
  </si>
  <si>
    <t xml:space="preserve">ESCOM Establishment cost @ 20% on labour charges as applicable </t>
  </si>
  <si>
    <t>CHAMUNDESHWARI ELECTRICITY SUPPLY CORPORATION LIMITED</t>
  </si>
  <si>
    <r>
      <t xml:space="preserve">Estimate for Shifting of 5No.s of LT poles due to   road widening work in favor of PDO, Chikkabeechanahalli at Yalachawadi village in O&amp;M Bilikere Section, Bilikere Sub-Division. Under Self Execution Work- </t>
    </r>
    <r>
      <rPr>
        <b/>
        <sz val="16"/>
        <rFont val="Verdana"/>
        <family val="2"/>
      </rPr>
      <t>DE-COMMISSIONING PORTION</t>
    </r>
  </si>
  <si>
    <t>De-Commission Portion: PART-D</t>
  </si>
  <si>
    <t>SNo</t>
  </si>
  <si>
    <t>Labour</t>
  </si>
  <si>
    <t>Total Labour Amount</t>
  </si>
  <si>
    <t>Total</t>
  </si>
  <si>
    <t>Materials to be returned to store</t>
  </si>
  <si>
    <t>Assistant Executive Engineer,</t>
  </si>
  <si>
    <t>Assistant Engineer Ele</t>
  </si>
  <si>
    <t>Releasing of 8Mtr RCC/PCC/PSC poles</t>
  </si>
  <si>
    <t>Nos</t>
  </si>
  <si>
    <t>9 mtr long PSC Pole</t>
  </si>
  <si>
    <t>9 mtr Long RCC Pole</t>
  </si>
  <si>
    <t>Horizontal X - arm With HT ST Support-PSC</t>
  </si>
  <si>
    <t>11KV 45 KN Polymeric Insulator</t>
  </si>
  <si>
    <t>11 KV, 5KN Polymeric Pin Insulator (24mm Dia FRP
Rod)</t>
  </si>
  <si>
    <t>Releasing and Re-fixing of Horizontal X - arm With HT ST Support-PSC</t>
  </si>
  <si>
    <t>Rabbit Conductor</t>
  </si>
  <si>
    <t>Straightning of Slanted poles-75% of the labor</t>
  </si>
  <si>
    <t xml:space="preserve">2 Cross </t>
  </si>
  <si>
    <t>7 Poles</t>
  </si>
  <si>
    <t>2 Skeleton</t>
  </si>
  <si>
    <t>Releasing of Cross arms</t>
  </si>
  <si>
    <t>Horizontal X - arm With HT ST Support-RCC</t>
  </si>
  <si>
    <t>LT LINE</t>
  </si>
  <si>
    <t>Weasel Conductor</t>
  </si>
  <si>
    <t>1.1kV Pin Insulator</t>
  </si>
  <si>
    <t>Releasing of 9Mtr RCC/PCC/PSC poles</t>
  </si>
  <si>
    <t>9MTR RCC Pole</t>
  </si>
  <si>
    <t>Skeleton-Scrap returnable- 25kG/Pole</t>
  </si>
  <si>
    <t>Scrap returnable- 3.5kG/X-arm</t>
  </si>
  <si>
    <t xml:space="preserve">AUTO GENERATE ESTIMATE NO: </t>
  </si>
  <si>
    <t>Releasing of DP Set- excluding Poles</t>
  </si>
  <si>
    <t>DP Structure -without Pole</t>
  </si>
  <si>
    <t>Released Good</t>
  </si>
  <si>
    <t xml:space="preserve"> Cross arm</t>
  </si>
  <si>
    <t>4 Pin -LT Cross Arms-RCC</t>
  </si>
  <si>
    <t>4 Pin -LT Cross Arms-PSC</t>
  </si>
  <si>
    <t>Est No: 2022-23/JKMR</t>
  </si>
  <si>
    <t>Tightning of conductor</t>
  </si>
  <si>
    <t>R&amp;R of Guy Set</t>
  </si>
  <si>
    <r>
      <t xml:space="preserve">Est No: </t>
    </r>
    <r>
      <rPr>
        <b/>
        <sz val="12"/>
        <rFont val="Verdana"/>
        <family val="2"/>
      </rPr>
      <t xml:space="preserve"> </t>
    </r>
  </si>
  <si>
    <t>8Mtr RCC/PSC /PCC Poles</t>
  </si>
  <si>
    <t>Loading and Un-loading of poles: 106X2=212.00</t>
  </si>
  <si>
    <t>Loading and Un-loading of poles: 79X2=158.00</t>
  </si>
  <si>
    <t xml:space="preserve">Stringing of Conductor-1Rabbit- Halebbedu &amp; Ayarahalli </t>
  </si>
  <si>
    <t>R&amp;R of Rabbit Conductor</t>
  </si>
  <si>
    <t>R&amp;R of DOLO</t>
  </si>
  <si>
    <t>Releasing and Re-stringing of Conductor-weasel/Squirrel</t>
  </si>
  <si>
    <t>Break Down Charges at 25% on labour for speedy restoration of power on Sl. No. 5 as above. (To be incorporated after competent approval).</t>
  </si>
  <si>
    <t>Estimate for replacement of 8M PSC Broken poles due to Rain and Wind: 07-05-2022 in Mudalakoppalu Village_Kempegowda  TC (141215-63kVA), Halebeedu Panchayath in  Bilikere Section &amp; Bilikere Sub-Division.</t>
  </si>
  <si>
    <t>PSC broken- pole- returnable as in releases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</si>
</sst>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8"/>
      <name val="Verdana"/>
      <family val="2"/>
    </font>
    <font>
      <sz val="18"/>
      <name val="Verdana"/>
      <family val="2"/>
    </font>
    <font>
      <b/>
      <sz val="20"/>
      <name val="Verdana"/>
      <family val="2"/>
    </font>
    <font>
      <b/>
      <u/>
      <sz val="14"/>
      <name val="Verdana"/>
      <family val="2"/>
    </font>
    <font>
      <sz val="14"/>
      <color theme="1"/>
      <name val="Verdana"/>
      <family val="2"/>
    </font>
    <font>
      <sz val="14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color theme="1"/>
      <name val="Verdana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u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sz val="16"/>
      <color theme="1"/>
      <name val="Verdana"/>
      <family val="2"/>
    </font>
    <font>
      <sz val="16"/>
      <color theme="1"/>
      <name val="Calibri"/>
      <family val="2"/>
      <scheme val="minor"/>
    </font>
    <font>
      <b/>
      <sz val="16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26" fillId="0" borderId="0"/>
  </cellStyleXfs>
  <cellXfs count="19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5" fillId="0" borderId="0" xfId="0" applyFont="1" applyAlignment="1"/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3" fillId="0" borderId="2" xfId="0" applyFont="1" applyBorder="1"/>
    <xf numFmtId="0" fontId="3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2" fontId="10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1" fillId="0" borderId="0" xfId="0" applyFont="1"/>
    <xf numFmtId="0" fontId="13" fillId="0" borderId="0" xfId="0" applyFont="1"/>
    <xf numFmtId="0" fontId="1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9" fillId="0" borderId="1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7" fillId="0" borderId="0" xfId="0" applyFont="1" applyFill="1" applyBorder="1" applyAlignment="1">
      <alignment horizontal="justify" vertical="center" wrapText="1"/>
    </xf>
    <xf numFmtId="0" fontId="4" fillId="0" borderId="0" xfId="0" applyFont="1" applyAlignment="1"/>
    <xf numFmtId="0" fontId="12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wrapText="1"/>
    </xf>
    <xf numFmtId="0" fontId="11" fillId="0" borderId="0" xfId="0" applyFont="1" applyAlignment="1"/>
    <xf numFmtId="0" fontId="18" fillId="0" borderId="2" xfId="0" applyFont="1" applyBorder="1" applyAlignment="1">
      <alignment horizontal="center"/>
    </xf>
    <xf numFmtId="2" fontId="18" fillId="0" borderId="2" xfId="0" applyNumberFormat="1" applyFont="1" applyBorder="1"/>
    <xf numFmtId="0" fontId="20" fillId="0" borderId="0" xfId="0" applyFont="1"/>
    <xf numFmtId="2" fontId="21" fillId="0" borderId="2" xfId="0" applyNumberFormat="1" applyFont="1" applyBorder="1"/>
    <xf numFmtId="2" fontId="20" fillId="0" borderId="0" xfId="0" applyNumberFormat="1" applyFont="1"/>
    <xf numFmtId="0" fontId="22" fillId="0" borderId="0" xfId="0" applyFont="1"/>
    <xf numFmtId="0" fontId="22" fillId="0" borderId="2" xfId="0" applyFont="1" applyBorder="1"/>
    <xf numFmtId="0" fontId="0" fillId="0" borderId="2" xfId="0" applyBorder="1"/>
    <xf numFmtId="0" fontId="22" fillId="0" borderId="2" xfId="0" applyFont="1" applyBorder="1" applyAlignment="1">
      <alignment wrapText="1"/>
    </xf>
    <xf numFmtId="0" fontId="22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left" vertical="center" wrapText="1"/>
    </xf>
    <xf numFmtId="0" fontId="25" fillId="0" borderId="0" xfId="0" applyFont="1"/>
    <xf numFmtId="2" fontId="25" fillId="0" borderId="0" xfId="0" applyNumberFormat="1" applyFont="1"/>
    <xf numFmtId="0" fontId="2" fillId="0" borderId="0" xfId="1" applyAlignment="1">
      <alignment horizontal="center" vertical="center" wrapText="1"/>
    </xf>
    <xf numFmtId="0" fontId="12" fillId="0" borderId="0" xfId="1" applyFont="1" applyBorder="1" applyAlignment="1">
      <alignment vertical="top" wrapText="1"/>
    </xf>
    <xf numFmtId="0" fontId="29" fillId="0" borderId="2" xfId="1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right" vertical="center" wrapText="1"/>
    </xf>
    <xf numFmtId="0" fontId="10" fillId="0" borderId="2" xfId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right" vertical="center" wrapText="1"/>
    </xf>
    <xf numFmtId="0" fontId="25" fillId="0" borderId="2" xfId="1" applyFont="1" applyBorder="1" applyAlignment="1">
      <alignment horizontal="center"/>
    </xf>
    <xf numFmtId="2" fontId="25" fillId="0" borderId="2" xfId="1" applyNumberFormat="1" applyFont="1" applyBorder="1"/>
    <xf numFmtId="0" fontId="25" fillId="0" borderId="0" xfId="1" applyFont="1"/>
    <xf numFmtId="2" fontId="29" fillId="0" borderId="2" xfId="1" applyNumberFormat="1" applyFont="1" applyBorder="1"/>
    <xf numFmtId="2" fontId="25" fillId="0" borderId="0" xfId="1" applyNumberFormat="1" applyFont="1"/>
    <xf numFmtId="0" fontId="20" fillId="0" borderId="0" xfId="1" applyFont="1"/>
    <xf numFmtId="0" fontId="32" fillId="0" borderId="0" xfId="1" applyFont="1" applyAlignment="1">
      <alignment horizontal="justify" vertical="center"/>
    </xf>
    <xf numFmtId="0" fontId="2" fillId="0" borderId="0" xfId="1"/>
    <xf numFmtId="0" fontId="32" fillId="0" borderId="0" xfId="1" applyFont="1" applyAlignment="1">
      <alignment horizontal="center" vertical="center" wrapText="1"/>
    </xf>
    <xf numFmtId="0" fontId="2" fillId="0" borderId="0" xfId="1" applyAlignment="1">
      <alignment horizontal="center" wrapText="1"/>
    </xf>
    <xf numFmtId="2" fontId="25" fillId="0" borderId="1" xfId="1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right" vertical="center"/>
    </xf>
    <xf numFmtId="0" fontId="1" fillId="0" borderId="0" xfId="1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horizontal="center"/>
    </xf>
    <xf numFmtId="2" fontId="34" fillId="0" borderId="2" xfId="0" applyNumberFormat="1" applyFont="1" applyBorder="1"/>
    <xf numFmtId="2" fontId="34" fillId="0" borderId="1" xfId="0" applyNumberFormat="1" applyFont="1" applyBorder="1" applyAlignment="1">
      <alignment horizontal="right" vertical="center"/>
    </xf>
    <xf numFmtId="2" fontId="36" fillId="0" borderId="2" xfId="0" applyNumberFormat="1" applyFont="1" applyBorder="1"/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6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wrapText="1"/>
    </xf>
    <xf numFmtId="0" fontId="34" fillId="0" borderId="6" xfId="0" applyFont="1" applyBorder="1" applyAlignment="1">
      <alignment horizontal="left" wrapText="1"/>
    </xf>
    <xf numFmtId="0" fontId="34" fillId="0" borderId="4" xfId="0" applyFont="1" applyBorder="1" applyAlignment="1">
      <alignment horizontal="left" wrapText="1"/>
    </xf>
    <xf numFmtId="0" fontId="34" fillId="0" borderId="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wrapText="1"/>
    </xf>
    <xf numFmtId="0" fontId="32" fillId="0" borderId="0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wrapText="1"/>
    </xf>
    <xf numFmtId="0" fontId="29" fillId="0" borderId="0" xfId="1" applyFont="1" applyAlignment="1">
      <alignment horizontal="center" vertical="center" wrapText="1"/>
    </xf>
    <xf numFmtId="0" fontId="31" fillId="0" borderId="0" xfId="1" applyFont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left" vertical="center" wrapText="1"/>
    </xf>
    <xf numFmtId="0" fontId="29" fillId="0" borderId="6" xfId="1" applyFont="1" applyBorder="1" applyAlignment="1">
      <alignment horizontal="left" vertical="center" wrapText="1"/>
    </xf>
    <xf numFmtId="0" fontId="29" fillId="0" borderId="4" xfId="1" applyFont="1" applyBorder="1" applyAlignment="1">
      <alignment horizontal="left" vertical="center" wrapText="1"/>
    </xf>
    <xf numFmtId="0" fontId="25" fillId="0" borderId="6" xfId="1" applyFont="1" applyBorder="1" applyAlignment="1">
      <alignment horizontal="left" vertical="center" wrapText="1"/>
    </xf>
    <xf numFmtId="0" fontId="25" fillId="0" borderId="4" xfId="1" applyFont="1" applyBorder="1" applyAlignment="1">
      <alignment horizontal="left" vertical="center" wrapText="1"/>
    </xf>
    <xf numFmtId="0" fontId="29" fillId="0" borderId="2" xfId="1" applyFont="1" applyBorder="1" applyAlignment="1">
      <alignment horizontal="left" wrapText="1"/>
    </xf>
    <xf numFmtId="0" fontId="25" fillId="0" borderId="2" xfId="1" applyFont="1" applyBorder="1" applyAlignment="1">
      <alignment horizontal="left" wrapText="1"/>
    </xf>
    <xf numFmtId="0" fontId="25" fillId="0" borderId="5" xfId="1" applyFont="1" applyBorder="1" applyAlignment="1">
      <alignment horizontal="left" wrapText="1"/>
    </xf>
    <xf numFmtId="0" fontId="25" fillId="0" borderId="6" xfId="1" applyFont="1" applyBorder="1" applyAlignment="1">
      <alignment horizontal="left" wrapText="1"/>
    </xf>
    <xf numFmtId="0" fontId="25" fillId="0" borderId="4" xfId="1" applyFont="1" applyBorder="1" applyAlignment="1">
      <alignment horizontal="left" wrapText="1"/>
    </xf>
    <xf numFmtId="0" fontId="25" fillId="0" borderId="7" xfId="1" applyFont="1" applyBorder="1" applyAlignment="1">
      <alignment horizontal="left" vertical="center" wrapText="1"/>
    </xf>
    <xf numFmtId="0" fontId="25" fillId="0" borderId="8" xfId="1" applyFont="1" applyBorder="1" applyAlignment="1">
      <alignment horizontal="left" vertical="center" wrapText="1"/>
    </xf>
    <xf numFmtId="0" fontId="30" fillId="0" borderId="2" xfId="1" applyFont="1" applyBorder="1" applyAlignment="1">
      <alignment horizontal="left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 wrapText="1"/>
    </xf>
    <xf numFmtId="0" fontId="13" fillId="0" borderId="7" xfId="1" applyFont="1" applyBorder="1" applyAlignment="1">
      <alignment vertical="top" wrapText="1"/>
    </xf>
    <xf numFmtId="0" fontId="12" fillId="0" borderId="13" xfId="1" applyFont="1" applyBorder="1" applyAlignment="1">
      <alignment vertical="top" wrapText="1"/>
    </xf>
    <xf numFmtId="0" fontId="12" fillId="0" borderId="8" xfId="1" applyFont="1" applyBorder="1" applyAlignment="1">
      <alignment vertical="top" wrapText="1"/>
    </xf>
    <xf numFmtId="0" fontId="12" fillId="0" borderId="9" xfId="1" applyFont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2" fillId="0" borderId="10" xfId="1" applyFont="1" applyBorder="1" applyAlignment="1">
      <alignment vertical="top" wrapText="1"/>
    </xf>
    <xf numFmtId="0" fontId="12" fillId="0" borderId="11" xfId="1" applyFont="1" applyBorder="1" applyAlignment="1">
      <alignment vertical="top" wrapText="1"/>
    </xf>
    <xf numFmtId="0" fontId="12" fillId="0" borderId="14" xfId="1" applyFont="1" applyBorder="1" applyAlignment="1">
      <alignment vertical="top" wrapText="1"/>
    </xf>
    <xf numFmtId="0" fontId="12" fillId="0" borderId="12" xfId="1" applyFont="1" applyBorder="1" applyAlignment="1">
      <alignment vertical="top" wrapText="1"/>
    </xf>
    <xf numFmtId="0" fontId="12" fillId="0" borderId="5" xfId="1" applyFont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0" fontId="18" fillId="0" borderId="2" xfId="0" applyFont="1" applyBorder="1" applyAlignment="1">
      <alignment horizontal="right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right" wrapText="1"/>
    </xf>
    <xf numFmtId="0" fontId="18" fillId="0" borderId="5" xfId="0" applyFont="1" applyBorder="1" applyAlignment="1">
      <alignment horizontal="right" wrapText="1"/>
    </xf>
    <xf numFmtId="0" fontId="18" fillId="0" borderId="6" xfId="0" applyFont="1" applyBorder="1" applyAlignment="1">
      <alignment horizontal="right" wrapText="1"/>
    </xf>
    <xf numFmtId="0" fontId="18" fillId="0" borderId="4" xfId="0" applyFont="1" applyBorder="1" applyAlignment="1">
      <alignment horizontal="right" wrapText="1"/>
    </xf>
    <xf numFmtId="0" fontId="19" fillId="0" borderId="2" xfId="0" applyFont="1" applyBorder="1" applyAlignment="1">
      <alignment wrapText="1"/>
    </xf>
    <xf numFmtId="0" fontId="12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wrapText="1"/>
    </xf>
  </cellXfs>
  <cellStyles count="11">
    <cellStyle name="Custom - Style8 2" xfId="2" xr:uid="{00000000-0005-0000-0000-000000000000}"/>
    <cellStyle name="Normal" xfId="0" builtinId="0"/>
    <cellStyle name="Normal 10" xfId="3" xr:uid="{00000000-0005-0000-0000-000002000000}"/>
    <cellStyle name="Normal 2" xfId="4" xr:uid="{00000000-0005-0000-0000-000003000000}"/>
    <cellStyle name="Normal 2 2" xfId="5" xr:uid="{00000000-0005-0000-0000-000004000000}"/>
    <cellStyle name="Normal 2 3" xfId="1" xr:uid="{00000000-0005-0000-0000-000005000000}"/>
    <cellStyle name="Normal 3" xfId="6" xr:uid="{00000000-0005-0000-0000-000006000000}"/>
    <cellStyle name="Normal 3 2" xfId="7" xr:uid="{00000000-0005-0000-0000-000007000000}"/>
    <cellStyle name="Normal 4" xfId="8" xr:uid="{00000000-0005-0000-0000-000008000000}"/>
    <cellStyle name="Normal 5" xfId="9" xr:uid="{00000000-0005-0000-0000-000009000000}"/>
    <cellStyle name="Normal 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YAKUMAR%20J/Google%20Drive/Department/ESTIMATE/E%20&amp;%20I/2019-12-%20Manuganahalli%20IP%20Shifting%20Village/Manuganahalli%20Ip%20-%20Revised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GANAHALLI "/>
      <sheetName val="De-Commission"/>
      <sheetName val="Sheet1"/>
    </sheetNames>
    <sheetDataSet>
      <sheetData sheetId="0"/>
      <sheetData sheetId="1">
        <row r="9">
          <cell r="H9">
            <v>858.6</v>
          </cell>
        </row>
        <row r="16">
          <cell r="H16">
            <v>10748.210850000001</v>
          </cell>
        </row>
        <row r="26">
          <cell r="H26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9"/>
  <sheetViews>
    <sheetView view="pageBreakPreview" topLeftCell="A56" zoomScale="80" zoomScaleSheetLayoutView="80" workbookViewId="0">
      <selection activeCell="D41" sqref="D41"/>
    </sheetView>
  </sheetViews>
  <sheetFormatPr defaultColWidth="9.1796875" defaultRowHeight="13.5" x14ac:dyDescent="0.3"/>
  <cols>
    <col min="1" max="1" width="8.7265625" style="1" customWidth="1"/>
    <col min="2" max="2" width="46.81640625" style="1" customWidth="1"/>
    <col min="3" max="3" width="18.7265625" style="1" customWidth="1"/>
    <col min="4" max="4" width="11.7265625" style="1" customWidth="1"/>
    <col min="5" max="5" width="21.1796875" style="1" customWidth="1"/>
    <col min="6" max="6" width="22.26953125" style="1" customWidth="1"/>
    <col min="7" max="7" width="15.7265625" style="1" customWidth="1"/>
    <col min="8" max="8" width="21" style="1" customWidth="1"/>
    <col min="9" max="9" width="12.26953125" style="1" bestFit="1" customWidth="1"/>
    <col min="10" max="10" width="14.54296875" style="1" customWidth="1"/>
    <col min="11" max="16384" width="9.1796875" style="1"/>
  </cols>
  <sheetData>
    <row r="2" spans="1:9" ht="42" customHeight="1" x14ac:dyDescent="0.3">
      <c r="A2" s="100" t="s">
        <v>0</v>
      </c>
      <c r="B2" s="100"/>
      <c r="C2" s="100"/>
      <c r="D2" s="100"/>
      <c r="E2" s="100"/>
      <c r="F2" s="100"/>
      <c r="G2" s="100"/>
      <c r="H2" s="100"/>
    </row>
    <row r="3" spans="1:9" ht="25.5" customHeight="1" x14ac:dyDescent="0.35">
      <c r="A3" s="106" t="s">
        <v>100</v>
      </c>
      <c r="B3" s="106"/>
      <c r="C3" s="106"/>
      <c r="D3" s="106"/>
      <c r="E3" s="106"/>
      <c r="F3" s="106"/>
      <c r="G3" s="106"/>
      <c r="H3" s="106"/>
    </row>
    <row r="4" spans="1:9" s="36" customFormat="1" ht="23" hidden="1" x14ac:dyDescent="0.45">
      <c r="A4" s="101" t="s">
        <v>43</v>
      </c>
      <c r="B4" s="101"/>
      <c r="C4" s="101"/>
      <c r="D4" s="101"/>
      <c r="E4" s="102" t="s">
        <v>22</v>
      </c>
      <c r="F4" s="102"/>
      <c r="G4" s="102"/>
      <c r="H4" s="102"/>
    </row>
    <row r="5" spans="1:9" ht="33.75" customHeight="1" x14ac:dyDescent="0.3">
      <c r="A5" s="116" t="s">
        <v>144</v>
      </c>
      <c r="B5" s="116"/>
      <c r="C5" s="116"/>
      <c r="D5" s="116"/>
      <c r="E5" s="116"/>
      <c r="F5" s="116"/>
      <c r="G5" s="116"/>
      <c r="H5" s="116"/>
    </row>
    <row r="6" spans="1:9" ht="33.75" customHeight="1" x14ac:dyDescent="0.3">
      <c r="A6" s="107" t="s">
        <v>137</v>
      </c>
      <c r="B6" s="108"/>
      <c r="C6" s="108"/>
      <c r="D6" s="108"/>
      <c r="E6" s="108"/>
      <c r="F6" s="108"/>
      <c r="G6" s="108"/>
      <c r="H6" s="109"/>
    </row>
    <row r="7" spans="1:9" ht="66" customHeight="1" x14ac:dyDescent="0.3">
      <c r="A7" s="103" t="s">
        <v>156</v>
      </c>
      <c r="B7" s="104"/>
      <c r="C7" s="104"/>
      <c r="D7" s="104"/>
      <c r="E7" s="104"/>
      <c r="F7" s="104"/>
      <c r="G7" s="104"/>
      <c r="H7" s="105"/>
    </row>
    <row r="8" spans="1:9" ht="39.75" customHeight="1" x14ac:dyDescent="0.3">
      <c r="A8" s="111" t="s">
        <v>1</v>
      </c>
      <c r="B8" s="113" t="s">
        <v>2</v>
      </c>
      <c r="C8" s="113" t="s">
        <v>3</v>
      </c>
      <c r="D8" s="113" t="s">
        <v>4</v>
      </c>
      <c r="E8" s="24" t="s">
        <v>5</v>
      </c>
      <c r="F8" s="24" t="s">
        <v>6</v>
      </c>
      <c r="G8" s="49" t="s">
        <v>7</v>
      </c>
      <c r="H8" s="25" t="s">
        <v>8</v>
      </c>
    </row>
    <row r="9" spans="1:9" ht="33" customHeight="1" x14ac:dyDescent="0.3">
      <c r="A9" s="112"/>
      <c r="B9" s="114"/>
      <c r="C9" s="114"/>
      <c r="D9" s="114"/>
      <c r="E9" s="24" t="s">
        <v>9</v>
      </c>
      <c r="F9" s="24" t="s">
        <v>9</v>
      </c>
      <c r="G9" s="24" t="s">
        <v>9</v>
      </c>
      <c r="H9" s="24" t="s">
        <v>9</v>
      </c>
    </row>
    <row r="10" spans="1:9" ht="33" hidden="1" customHeight="1" x14ac:dyDescent="0.3">
      <c r="A10" s="50">
        <v>1</v>
      </c>
      <c r="B10" s="89" t="s">
        <v>118</v>
      </c>
      <c r="C10" s="26" t="s">
        <v>10</v>
      </c>
      <c r="D10" s="51">
        <v>0</v>
      </c>
      <c r="E10" s="91">
        <v>7153</v>
      </c>
      <c r="F10" s="91">
        <f t="shared" ref="F10:F19" si="0">E10*D10</f>
        <v>0</v>
      </c>
      <c r="G10" s="91">
        <v>1341</v>
      </c>
      <c r="H10" s="91">
        <f>G10*D10</f>
        <v>0</v>
      </c>
    </row>
    <row r="11" spans="1:9" ht="33" hidden="1" customHeight="1" x14ac:dyDescent="0.3">
      <c r="A11" s="50">
        <f t="shared" ref="A11:A41" si="1">A10+1</f>
        <v>2</v>
      </c>
      <c r="B11" s="89" t="s">
        <v>117</v>
      </c>
      <c r="C11" s="26" t="s">
        <v>10</v>
      </c>
      <c r="D11" s="51">
        <v>0</v>
      </c>
      <c r="E11" s="91">
        <v>4276</v>
      </c>
      <c r="F11" s="91">
        <f t="shared" si="0"/>
        <v>0</v>
      </c>
      <c r="G11" s="91">
        <v>1341</v>
      </c>
      <c r="H11" s="91">
        <f>G11*D11</f>
        <v>0</v>
      </c>
      <c r="I11" s="1">
        <v>74.5107</v>
      </c>
    </row>
    <row r="12" spans="1:9" ht="46.5" hidden="1" customHeight="1" x14ac:dyDescent="0.3">
      <c r="A12" s="50">
        <f t="shared" si="1"/>
        <v>3</v>
      </c>
      <c r="B12" s="89" t="s">
        <v>149</v>
      </c>
      <c r="C12" s="26" t="s">
        <v>40</v>
      </c>
      <c r="D12" s="51">
        <f>D11+D10</f>
        <v>0</v>
      </c>
      <c r="E12" s="91"/>
      <c r="F12" s="91"/>
      <c r="G12" s="91">
        <v>212</v>
      </c>
      <c r="H12" s="91">
        <f>G12*D12</f>
        <v>0</v>
      </c>
    </row>
    <row r="13" spans="1:9" ht="45" hidden="1" customHeight="1" x14ac:dyDescent="0.3">
      <c r="A13" s="50">
        <f t="shared" si="1"/>
        <v>4</v>
      </c>
      <c r="B13" s="89" t="s">
        <v>124</v>
      </c>
      <c r="C13" s="26" t="s">
        <v>102</v>
      </c>
      <c r="D13" s="51">
        <v>0</v>
      </c>
      <c r="E13" s="91"/>
      <c r="F13" s="91"/>
      <c r="G13" s="91">
        <f>G11*75%</f>
        <v>1005.75</v>
      </c>
      <c r="H13" s="91">
        <f>G13*D13</f>
        <v>0</v>
      </c>
    </row>
    <row r="14" spans="1:9" ht="65.25" hidden="1" customHeight="1" x14ac:dyDescent="0.3">
      <c r="A14" s="50">
        <f t="shared" si="1"/>
        <v>5</v>
      </c>
      <c r="B14" s="89" t="s">
        <v>119</v>
      </c>
      <c r="C14" s="90" t="s">
        <v>11</v>
      </c>
      <c r="D14" s="90">
        <v>0</v>
      </c>
      <c r="E14" s="91">
        <v>664</v>
      </c>
      <c r="F14" s="91">
        <f>E14*D14</f>
        <v>0</v>
      </c>
      <c r="G14" s="91">
        <v>122</v>
      </c>
      <c r="H14" s="91">
        <f>D14*G14</f>
        <v>0</v>
      </c>
    </row>
    <row r="15" spans="1:9" ht="65.25" hidden="1" customHeight="1" x14ac:dyDescent="0.3">
      <c r="A15" s="50">
        <f t="shared" si="1"/>
        <v>6</v>
      </c>
      <c r="B15" s="89" t="s">
        <v>129</v>
      </c>
      <c r="C15" s="90" t="s">
        <v>11</v>
      </c>
      <c r="D15" s="90">
        <v>0</v>
      </c>
      <c r="E15" s="91">
        <v>671</v>
      </c>
      <c r="F15" s="91">
        <f>E15*D15</f>
        <v>0</v>
      </c>
      <c r="G15" s="91">
        <v>122</v>
      </c>
      <c r="H15" s="91">
        <f>D15*G15</f>
        <v>0</v>
      </c>
    </row>
    <row r="16" spans="1:9" ht="65.25" hidden="1" customHeight="1" x14ac:dyDescent="0.3">
      <c r="A16" s="50">
        <f t="shared" si="1"/>
        <v>7</v>
      </c>
      <c r="B16" s="89" t="s">
        <v>122</v>
      </c>
      <c r="C16" s="90" t="s">
        <v>11</v>
      </c>
      <c r="D16" s="90">
        <v>0</v>
      </c>
      <c r="E16" s="91"/>
      <c r="F16" s="91"/>
      <c r="G16" s="91">
        <f>G15*1.9</f>
        <v>231.79999999999998</v>
      </c>
      <c r="H16" s="91">
        <f>D16*G16</f>
        <v>0</v>
      </c>
    </row>
    <row r="17" spans="1:8" ht="65.25" hidden="1" customHeight="1" x14ac:dyDescent="0.3">
      <c r="A17" s="50">
        <f t="shared" si="1"/>
        <v>8</v>
      </c>
      <c r="B17" s="89" t="s">
        <v>121</v>
      </c>
      <c r="C17" s="90" t="s">
        <v>10</v>
      </c>
      <c r="D17" s="90">
        <v>0</v>
      </c>
      <c r="E17" s="91">
        <v>221</v>
      </c>
      <c r="F17" s="91">
        <f>D17*E17</f>
        <v>0</v>
      </c>
      <c r="G17" s="91"/>
      <c r="H17" s="91"/>
    </row>
    <row r="18" spans="1:8" ht="43.5" hidden="1" customHeight="1" x14ac:dyDescent="0.3">
      <c r="A18" s="50">
        <f t="shared" si="1"/>
        <v>9</v>
      </c>
      <c r="B18" s="89" t="s">
        <v>120</v>
      </c>
      <c r="C18" s="90" t="s">
        <v>10</v>
      </c>
      <c r="D18" s="90">
        <v>0</v>
      </c>
      <c r="E18" s="91">
        <v>202</v>
      </c>
      <c r="F18" s="91">
        <f>E18*D18</f>
        <v>0</v>
      </c>
      <c r="G18" s="91"/>
      <c r="H18" s="91"/>
    </row>
    <row r="19" spans="1:8" ht="33" hidden="1" customHeight="1" x14ac:dyDescent="0.3">
      <c r="A19" s="50">
        <f t="shared" si="1"/>
        <v>10</v>
      </c>
      <c r="B19" s="89" t="s">
        <v>12</v>
      </c>
      <c r="C19" s="26" t="s">
        <v>40</v>
      </c>
      <c r="D19" s="51">
        <f>D10+D11</f>
        <v>0</v>
      </c>
      <c r="E19" s="95">
        <v>248</v>
      </c>
      <c r="F19" s="95">
        <f t="shared" si="0"/>
        <v>0</v>
      </c>
      <c r="G19" s="95">
        <v>61</v>
      </c>
      <c r="H19" s="95">
        <f>G19*D19</f>
        <v>0</v>
      </c>
    </row>
    <row r="20" spans="1:8" ht="33" hidden="1" customHeight="1" x14ac:dyDescent="0.3">
      <c r="A20" s="50">
        <f t="shared" ref="A20:A25" si="2">A19+1</f>
        <v>11</v>
      </c>
      <c r="B20" s="89" t="s">
        <v>18</v>
      </c>
      <c r="C20" s="26" t="s">
        <v>11</v>
      </c>
      <c r="D20" s="51">
        <v>0</v>
      </c>
      <c r="E20" s="95">
        <v>1209</v>
      </c>
      <c r="F20" s="95">
        <f>D20*E20</f>
        <v>0</v>
      </c>
      <c r="G20" s="95">
        <v>448</v>
      </c>
      <c r="H20" s="95">
        <f>G20*D20</f>
        <v>0</v>
      </c>
    </row>
    <row r="21" spans="1:8" ht="33" hidden="1" customHeight="1" x14ac:dyDescent="0.3">
      <c r="A21" s="50">
        <f t="shared" si="2"/>
        <v>12</v>
      </c>
      <c r="B21" s="89" t="s">
        <v>146</v>
      </c>
      <c r="C21" s="26" t="s">
        <v>11</v>
      </c>
      <c r="D21" s="51">
        <v>0</v>
      </c>
      <c r="E21" s="95"/>
      <c r="F21" s="95"/>
      <c r="G21" s="95">
        <f>G20*1.9</f>
        <v>851.19999999999993</v>
      </c>
      <c r="H21" s="95">
        <f>G21*D21</f>
        <v>0</v>
      </c>
    </row>
    <row r="22" spans="1:8" ht="33" hidden="1" customHeight="1" x14ac:dyDescent="0.3">
      <c r="A22" s="50">
        <f t="shared" si="2"/>
        <v>13</v>
      </c>
      <c r="B22" s="89" t="s">
        <v>123</v>
      </c>
      <c r="C22" s="26" t="s">
        <v>51</v>
      </c>
      <c r="D22" s="51">
        <v>0</v>
      </c>
      <c r="E22" s="95">
        <v>61515</v>
      </c>
      <c r="F22" s="95">
        <f>E22*D22</f>
        <v>0</v>
      </c>
      <c r="G22" s="95">
        <v>3299</v>
      </c>
      <c r="H22" s="95">
        <f>D22*G22</f>
        <v>0</v>
      </c>
    </row>
    <row r="23" spans="1:8" ht="33" hidden="1" customHeight="1" x14ac:dyDescent="0.3">
      <c r="A23" s="50">
        <f t="shared" si="2"/>
        <v>14</v>
      </c>
      <c r="B23" s="89" t="s">
        <v>152</v>
      </c>
      <c r="C23" s="26" t="s">
        <v>51</v>
      </c>
      <c r="D23" s="51">
        <v>0</v>
      </c>
      <c r="E23" s="95"/>
      <c r="F23" s="95"/>
      <c r="G23" s="95">
        <f>G22*1.9</f>
        <v>6268.0999999999995</v>
      </c>
      <c r="H23" s="95">
        <f>D23*G23</f>
        <v>0</v>
      </c>
    </row>
    <row r="24" spans="1:8" ht="63" hidden="1" customHeight="1" x14ac:dyDescent="0.3">
      <c r="A24" s="50">
        <f t="shared" si="2"/>
        <v>15</v>
      </c>
      <c r="B24" s="89" t="s">
        <v>151</v>
      </c>
      <c r="C24" s="26" t="s">
        <v>51</v>
      </c>
      <c r="D24" s="51">
        <v>0</v>
      </c>
      <c r="E24" s="95"/>
      <c r="F24" s="95"/>
      <c r="G24" s="95">
        <f>G22</f>
        <v>3299</v>
      </c>
      <c r="H24" s="95">
        <f>G24*1*D24</f>
        <v>0</v>
      </c>
    </row>
    <row r="25" spans="1:8" ht="63" hidden="1" customHeight="1" x14ac:dyDescent="0.3">
      <c r="A25" s="50">
        <f t="shared" si="2"/>
        <v>16</v>
      </c>
      <c r="B25" s="89" t="s">
        <v>153</v>
      </c>
      <c r="C25" s="26" t="s">
        <v>11</v>
      </c>
      <c r="D25" s="51">
        <v>0</v>
      </c>
      <c r="E25" s="95"/>
      <c r="F25" s="95"/>
      <c r="G25" s="95">
        <f>178*1.9</f>
        <v>338.2</v>
      </c>
      <c r="H25" s="95">
        <f>G25*1*D25</f>
        <v>0</v>
      </c>
    </row>
    <row r="26" spans="1:8" ht="41.25" customHeight="1" x14ac:dyDescent="0.3">
      <c r="A26" s="50"/>
      <c r="B26" s="93" t="s">
        <v>130</v>
      </c>
      <c r="C26" s="26"/>
      <c r="D26" s="51"/>
      <c r="E26" s="95"/>
      <c r="F26" s="95"/>
      <c r="G26" s="95"/>
      <c r="H26" s="95"/>
    </row>
    <row r="27" spans="1:8" ht="41.25" customHeight="1" x14ac:dyDescent="0.3">
      <c r="A27" s="50">
        <f t="shared" si="1"/>
        <v>1</v>
      </c>
      <c r="B27" s="89" t="s">
        <v>14</v>
      </c>
      <c r="C27" s="94" t="s">
        <v>102</v>
      </c>
      <c r="D27" s="51">
        <v>0</v>
      </c>
      <c r="E27" s="95">
        <v>5306</v>
      </c>
      <c r="F27" s="95">
        <f>E27*D27</f>
        <v>0</v>
      </c>
      <c r="G27" s="95">
        <v>1072</v>
      </c>
      <c r="H27" s="95">
        <f>G27*D27</f>
        <v>0</v>
      </c>
    </row>
    <row r="28" spans="1:8" ht="41.25" customHeight="1" x14ac:dyDescent="0.3">
      <c r="A28" s="50">
        <f t="shared" si="1"/>
        <v>2</v>
      </c>
      <c r="B28" s="89" t="s">
        <v>15</v>
      </c>
      <c r="C28" s="94" t="s">
        <v>102</v>
      </c>
      <c r="D28" s="51">
        <v>3</v>
      </c>
      <c r="E28" s="95">
        <v>3578</v>
      </c>
      <c r="F28" s="95">
        <f>E28*D28</f>
        <v>10734</v>
      </c>
      <c r="G28" s="95">
        <v>1072</v>
      </c>
      <c r="H28" s="95">
        <f t="shared" ref="H28:H30" si="3">G28*D28</f>
        <v>3216</v>
      </c>
    </row>
    <row r="29" spans="1:8" ht="41.25" customHeight="1" x14ac:dyDescent="0.3">
      <c r="A29" s="50">
        <f t="shared" si="1"/>
        <v>3</v>
      </c>
      <c r="B29" s="89" t="s">
        <v>150</v>
      </c>
      <c r="C29" s="94" t="s">
        <v>102</v>
      </c>
      <c r="D29" s="51">
        <f>D28+D27</f>
        <v>3</v>
      </c>
      <c r="E29" s="95"/>
      <c r="F29" s="95"/>
      <c r="G29" s="95">
        <f>79*2</f>
        <v>158</v>
      </c>
      <c r="H29" s="95">
        <f t="shared" si="3"/>
        <v>474</v>
      </c>
    </row>
    <row r="30" spans="1:8" ht="41.25" customHeight="1" x14ac:dyDescent="0.3">
      <c r="A30" s="50">
        <f t="shared" si="1"/>
        <v>4</v>
      </c>
      <c r="B30" s="89" t="s">
        <v>124</v>
      </c>
      <c r="C30" s="94" t="s">
        <v>102</v>
      </c>
      <c r="D30" s="51">
        <v>0</v>
      </c>
      <c r="E30" s="95"/>
      <c r="F30" s="95"/>
      <c r="G30" s="95">
        <f>G28*0.75</f>
        <v>804</v>
      </c>
      <c r="H30" s="95">
        <f t="shared" si="3"/>
        <v>0</v>
      </c>
    </row>
    <row r="31" spans="1:8" ht="42.75" customHeight="1" x14ac:dyDescent="0.3">
      <c r="A31" s="50">
        <f t="shared" si="1"/>
        <v>5</v>
      </c>
      <c r="B31" s="89" t="s">
        <v>101</v>
      </c>
      <c r="C31" s="94" t="s">
        <v>102</v>
      </c>
      <c r="D31" s="51">
        <v>3</v>
      </c>
      <c r="E31" s="95"/>
      <c r="F31" s="95"/>
      <c r="G31" s="95">
        <f>G14*1.9</f>
        <v>231.79999999999998</v>
      </c>
      <c r="H31" s="95">
        <f>G31*D31</f>
        <v>695.4</v>
      </c>
    </row>
    <row r="32" spans="1:8" ht="42.75" customHeight="1" x14ac:dyDescent="0.3">
      <c r="A32" s="50">
        <f t="shared" si="1"/>
        <v>6</v>
      </c>
      <c r="B32" s="89" t="s">
        <v>142</v>
      </c>
      <c r="C32" s="94" t="s">
        <v>40</v>
      </c>
      <c r="D32" s="51">
        <v>0</v>
      </c>
      <c r="E32" s="95">
        <v>442</v>
      </c>
      <c r="F32" s="95">
        <f>D32*E32</f>
        <v>0</v>
      </c>
      <c r="G32" s="95">
        <v>122</v>
      </c>
      <c r="H32" s="95">
        <f>G32*D32</f>
        <v>0</v>
      </c>
    </row>
    <row r="33" spans="1:8" ht="42.75" customHeight="1" x14ac:dyDescent="0.3">
      <c r="A33" s="50">
        <f t="shared" si="1"/>
        <v>7</v>
      </c>
      <c r="B33" s="89" t="s">
        <v>143</v>
      </c>
      <c r="C33" s="94" t="s">
        <v>40</v>
      </c>
      <c r="D33" s="51">
        <v>0</v>
      </c>
      <c r="E33" s="95">
        <v>435</v>
      </c>
      <c r="F33" s="95">
        <f>D33*E33</f>
        <v>0</v>
      </c>
      <c r="G33" s="95">
        <v>122</v>
      </c>
      <c r="H33" s="95">
        <f>G33*D33</f>
        <v>0</v>
      </c>
    </row>
    <row r="34" spans="1:8" ht="33" customHeight="1" x14ac:dyDescent="0.3">
      <c r="A34" s="50">
        <f t="shared" si="1"/>
        <v>8</v>
      </c>
      <c r="B34" s="89" t="s">
        <v>17</v>
      </c>
      <c r="C34" s="94" t="s">
        <v>40</v>
      </c>
      <c r="D34" s="51">
        <v>0</v>
      </c>
      <c r="E34" s="95">
        <v>25</v>
      </c>
      <c r="F34" s="95">
        <f>D34*E34</f>
        <v>0</v>
      </c>
      <c r="G34" s="95"/>
      <c r="H34" s="95"/>
    </row>
    <row r="35" spans="1:8" ht="42.75" customHeight="1" x14ac:dyDescent="0.3">
      <c r="A35" s="50">
        <f t="shared" si="1"/>
        <v>9</v>
      </c>
      <c r="B35" s="89" t="s">
        <v>132</v>
      </c>
      <c r="C35" s="94" t="s">
        <v>40</v>
      </c>
      <c r="D35" s="51">
        <v>0</v>
      </c>
      <c r="E35" s="95">
        <v>65</v>
      </c>
      <c r="F35" s="95">
        <f>D35*E35</f>
        <v>0</v>
      </c>
      <c r="G35" s="95"/>
      <c r="H35" s="95"/>
    </row>
    <row r="36" spans="1:8" ht="42.75" customHeight="1" x14ac:dyDescent="0.3">
      <c r="A36" s="50">
        <f t="shared" si="1"/>
        <v>10</v>
      </c>
      <c r="B36" s="89" t="s">
        <v>154</v>
      </c>
      <c r="C36" s="94" t="s">
        <v>51</v>
      </c>
      <c r="D36" s="51">
        <v>0</v>
      </c>
      <c r="E36" s="95"/>
      <c r="F36" s="95"/>
      <c r="G36" s="95">
        <f>G38*1.9</f>
        <v>4598</v>
      </c>
      <c r="H36" s="95">
        <f>G36*D36</f>
        <v>0</v>
      </c>
    </row>
    <row r="37" spans="1:8" ht="42.75" customHeight="1" x14ac:dyDescent="0.3">
      <c r="A37" s="50">
        <f t="shared" si="1"/>
        <v>11</v>
      </c>
      <c r="B37" s="89" t="s">
        <v>145</v>
      </c>
      <c r="C37" s="94" t="s">
        <v>51</v>
      </c>
      <c r="D37" s="51">
        <f>40*4/1000*4.06</f>
        <v>0.64959999999999996</v>
      </c>
      <c r="E37" s="95"/>
      <c r="F37" s="95"/>
      <c r="G37" s="95">
        <f>G38*0.9</f>
        <v>2178</v>
      </c>
      <c r="H37" s="95">
        <f>G37*1.9*D37</f>
        <v>2688.1747199999995</v>
      </c>
    </row>
    <row r="38" spans="1:8" ht="42.75" customHeight="1" x14ac:dyDescent="0.3">
      <c r="A38" s="50">
        <f>A36+1</f>
        <v>11</v>
      </c>
      <c r="B38" s="89" t="s">
        <v>131</v>
      </c>
      <c r="C38" s="94" t="s">
        <v>51</v>
      </c>
      <c r="D38" s="51">
        <v>0.02</v>
      </c>
      <c r="E38" s="95">
        <v>37018</v>
      </c>
      <c r="F38" s="95">
        <f>E38*D38</f>
        <v>740.36</v>
      </c>
      <c r="G38" s="95">
        <v>2420</v>
      </c>
      <c r="H38" s="95">
        <f>D38*G38</f>
        <v>48.4</v>
      </c>
    </row>
    <row r="39" spans="1:8" ht="33" customHeight="1" x14ac:dyDescent="0.3">
      <c r="A39" s="50">
        <f t="shared" si="1"/>
        <v>12</v>
      </c>
      <c r="B39" s="89" t="s">
        <v>18</v>
      </c>
      <c r="C39" s="94" t="s">
        <v>11</v>
      </c>
      <c r="D39" s="51">
        <v>0</v>
      </c>
      <c r="E39" s="95">
        <v>1209</v>
      </c>
      <c r="F39" s="95">
        <f>D39*E39</f>
        <v>0</v>
      </c>
      <c r="G39" s="95">
        <v>448</v>
      </c>
      <c r="H39" s="95">
        <f>G39*D39</f>
        <v>0</v>
      </c>
    </row>
    <row r="40" spans="1:8" ht="33" customHeight="1" x14ac:dyDescent="0.3">
      <c r="A40" s="50">
        <f t="shared" si="1"/>
        <v>13</v>
      </c>
      <c r="B40" s="89" t="s">
        <v>146</v>
      </c>
      <c r="C40" s="94" t="s">
        <v>11</v>
      </c>
      <c r="D40" s="51">
        <v>0</v>
      </c>
      <c r="E40" s="95"/>
      <c r="F40" s="95"/>
      <c r="G40" s="95">
        <f>G39*1.9</f>
        <v>851.19999999999993</v>
      </c>
      <c r="H40" s="95">
        <f>G40*D40</f>
        <v>0</v>
      </c>
    </row>
    <row r="41" spans="1:8" ht="42.75" customHeight="1" x14ac:dyDescent="0.3">
      <c r="A41" s="50">
        <f t="shared" si="1"/>
        <v>14</v>
      </c>
      <c r="B41" s="89" t="s">
        <v>103</v>
      </c>
      <c r="C41" s="94" t="s">
        <v>40</v>
      </c>
      <c r="D41" s="51">
        <v>0</v>
      </c>
      <c r="E41" s="95"/>
      <c r="F41" s="95"/>
      <c r="G41" s="95">
        <v>75</v>
      </c>
      <c r="H41" s="95">
        <f>G41*D41</f>
        <v>0</v>
      </c>
    </row>
    <row r="42" spans="1:8" ht="40.5" customHeight="1" x14ac:dyDescent="0.3">
      <c r="A42" s="5"/>
      <c r="B42" s="8"/>
      <c r="C42" s="6"/>
      <c r="D42" s="6"/>
      <c r="E42" s="7"/>
      <c r="F42" s="52">
        <f>SUM(F10:F41)</f>
        <v>11474.36</v>
      </c>
      <c r="G42" s="52"/>
      <c r="H42" s="52">
        <f>SUM(H10:H41)</f>
        <v>7121.9747199999983</v>
      </c>
    </row>
    <row r="43" spans="1:8" s="66" customFormat="1" ht="23.25" customHeight="1" x14ac:dyDescent="0.5">
      <c r="A43" s="96">
        <v>1</v>
      </c>
      <c r="B43" s="110" t="s">
        <v>52</v>
      </c>
      <c r="C43" s="125"/>
      <c r="D43" s="125"/>
      <c r="E43" s="125"/>
      <c r="F43" s="97">
        <f>F42</f>
        <v>11474.36</v>
      </c>
    </row>
    <row r="44" spans="1:8" s="66" customFormat="1" ht="22.5" customHeight="1" x14ac:dyDescent="0.35">
      <c r="A44" s="96">
        <v>2</v>
      </c>
      <c r="B44" s="110" t="s">
        <v>53</v>
      </c>
      <c r="C44" s="110"/>
      <c r="D44" s="110"/>
      <c r="E44" s="110"/>
      <c r="F44" s="97">
        <f>H42</f>
        <v>7121.9747199999983</v>
      </c>
    </row>
    <row r="45" spans="1:8" s="66" customFormat="1" ht="39" customHeight="1" x14ac:dyDescent="0.35">
      <c r="A45" s="96">
        <v>3</v>
      </c>
      <c r="B45" s="110" t="s">
        <v>54</v>
      </c>
      <c r="C45" s="110"/>
      <c r="D45" s="110"/>
      <c r="E45" s="110"/>
      <c r="F45" s="97">
        <f>F44*30%</f>
        <v>2136.5924159999995</v>
      </c>
    </row>
    <row r="46" spans="1:8" s="66" customFormat="1" ht="27.75" customHeight="1" x14ac:dyDescent="0.35">
      <c r="A46" s="96">
        <v>4</v>
      </c>
      <c r="B46" s="110" t="s">
        <v>62</v>
      </c>
      <c r="C46" s="110"/>
      <c r="D46" s="110"/>
      <c r="E46" s="110"/>
      <c r="F46" s="97">
        <v>0</v>
      </c>
    </row>
    <row r="47" spans="1:8" s="66" customFormat="1" ht="30" customHeight="1" x14ac:dyDescent="0.35">
      <c r="A47" s="96">
        <v>5</v>
      </c>
      <c r="B47" s="110" t="s">
        <v>96</v>
      </c>
      <c r="C47" s="110"/>
      <c r="D47" s="110"/>
      <c r="E47" s="110"/>
      <c r="F47" s="97">
        <f>F46+F45+F44</f>
        <v>9258.5671359999978</v>
      </c>
    </row>
    <row r="48" spans="1:8" s="66" customFormat="1" ht="77.25" customHeight="1" x14ac:dyDescent="0.35">
      <c r="A48" s="96">
        <v>6</v>
      </c>
      <c r="B48" s="110" t="s">
        <v>155</v>
      </c>
      <c r="C48" s="110"/>
      <c r="D48" s="123" t="s">
        <v>98</v>
      </c>
      <c r="E48" s="124"/>
      <c r="F48" s="98">
        <v>0</v>
      </c>
    </row>
    <row r="49" spans="1:10" s="66" customFormat="1" ht="32.25" customHeight="1" x14ac:dyDescent="0.35">
      <c r="A49" s="96">
        <f t="shared" ref="A49:A57" si="4">A48+1</f>
        <v>7</v>
      </c>
      <c r="B49" s="117" t="s">
        <v>55</v>
      </c>
      <c r="C49" s="118"/>
      <c r="D49" s="118"/>
      <c r="E49" s="119"/>
      <c r="F49" s="97">
        <f>(F47+F48)*18%</f>
        <v>1666.5420844799996</v>
      </c>
    </row>
    <row r="50" spans="1:10" s="66" customFormat="1" ht="37.5" customHeight="1" x14ac:dyDescent="0.35">
      <c r="A50" s="96">
        <f t="shared" si="4"/>
        <v>8</v>
      </c>
      <c r="B50" s="110" t="s">
        <v>56</v>
      </c>
      <c r="C50" s="110"/>
      <c r="D50" s="110"/>
      <c r="E50" s="110"/>
      <c r="F50" s="97">
        <f>(F48+F47)*(13%+4.75%)</f>
        <v>1643.3956666399995</v>
      </c>
    </row>
    <row r="51" spans="1:10" s="66" customFormat="1" ht="41.25" customHeight="1" x14ac:dyDescent="0.35">
      <c r="A51" s="96">
        <f t="shared" si="4"/>
        <v>9</v>
      </c>
      <c r="B51" s="110" t="s">
        <v>57</v>
      </c>
      <c r="C51" s="110"/>
      <c r="D51" s="110"/>
      <c r="E51" s="110"/>
      <c r="F51" s="97">
        <f>F43*2%</f>
        <v>229.48720000000003</v>
      </c>
    </row>
    <row r="52" spans="1:10" s="66" customFormat="1" ht="26.25" customHeight="1" x14ac:dyDescent="0.35">
      <c r="A52" s="96">
        <f t="shared" si="4"/>
        <v>10</v>
      </c>
      <c r="B52" s="110" t="s">
        <v>63</v>
      </c>
      <c r="C52" s="110"/>
      <c r="D52" s="110"/>
      <c r="E52" s="110"/>
      <c r="F52" s="97">
        <f>(F51+F48+F47)*2%</f>
        <v>189.76108671999995</v>
      </c>
    </row>
    <row r="53" spans="1:10" s="66" customFormat="1" ht="41.5" customHeight="1" x14ac:dyDescent="0.35">
      <c r="A53" s="96">
        <f t="shared" si="4"/>
        <v>11</v>
      </c>
      <c r="B53" s="120" t="s">
        <v>104</v>
      </c>
      <c r="C53" s="121"/>
      <c r="D53" s="121"/>
      <c r="E53" s="122"/>
      <c r="F53" s="97">
        <f>(F48+F47)*20%</f>
        <v>1851.7134271999996</v>
      </c>
    </row>
    <row r="54" spans="1:10" s="66" customFormat="1" ht="40.5" customHeight="1" x14ac:dyDescent="0.35">
      <c r="A54" s="96">
        <f t="shared" si="4"/>
        <v>12</v>
      </c>
      <c r="B54" s="110" t="s">
        <v>59</v>
      </c>
      <c r="C54" s="110"/>
      <c r="D54" s="110"/>
      <c r="E54" s="110"/>
      <c r="F54" s="97">
        <v>0</v>
      </c>
    </row>
    <row r="55" spans="1:10" s="66" customFormat="1" ht="19.5" x14ac:dyDescent="0.35">
      <c r="A55" s="96">
        <f t="shared" si="4"/>
        <v>13</v>
      </c>
      <c r="B55" s="110" t="s">
        <v>66</v>
      </c>
      <c r="C55" s="110"/>
      <c r="D55" s="110"/>
      <c r="E55" s="110"/>
      <c r="F55" s="97">
        <v>0</v>
      </c>
    </row>
    <row r="56" spans="1:10" s="66" customFormat="1" ht="19.5" x14ac:dyDescent="0.35">
      <c r="A56" s="96">
        <f t="shared" si="4"/>
        <v>14</v>
      </c>
      <c r="B56" s="110" t="s">
        <v>99</v>
      </c>
      <c r="C56" s="110"/>
      <c r="D56" s="110"/>
      <c r="E56" s="110"/>
      <c r="F56" s="97">
        <v>0</v>
      </c>
    </row>
    <row r="57" spans="1:10" s="66" customFormat="1" ht="25.5" customHeight="1" x14ac:dyDescent="0.35">
      <c r="A57" s="96">
        <f t="shared" si="4"/>
        <v>15</v>
      </c>
      <c r="B57" s="115" t="s">
        <v>58</v>
      </c>
      <c r="C57" s="115"/>
      <c r="D57" s="115"/>
      <c r="E57" s="115"/>
      <c r="F57" s="99">
        <f>ROUND(SUM(F47:F56)+F43,0)</f>
        <v>26314</v>
      </c>
      <c r="I57" s="67">
        <f>'DE-COMM '!F28</f>
        <v>5160.5073000000002</v>
      </c>
      <c r="J57" s="67">
        <f>I57+F57</f>
        <v>31474.507300000001</v>
      </c>
    </row>
    <row r="58" spans="1:10" ht="17.25" customHeight="1" x14ac:dyDescent="0.3"/>
    <row r="59" spans="1:10" ht="17.25" customHeight="1" x14ac:dyDescent="0.3"/>
    <row r="60" spans="1:10" ht="17.25" customHeight="1" x14ac:dyDescent="0.3"/>
    <row r="61" spans="1:10" ht="17.25" customHeight="1" x14ac:dyDescent="0.3"/>
    <row r="62" spans="1:10" ht="19.5" x14ac:dyDescent="0.35">
      <c r="A62" s="11"/>
      <c r="B62" s="41" t="s">
        <v>20</v>
      </c>
      <c r="C62" s="42"/>
      <c r="D62" s="42"/>
      <c r="E62" s="35"/>
      <c r="F62" s="35"/>
      <c r="G62" s="41" t="s">
        <v>21</v>
      </c>
      <c r="H62" s="35"/>
    </row>
    <row r="63" spans="1:10" ht="19.5" x14ac:dyDescent="0.35">
      <c r="A63" s="11"/>
      <c r="B63" s="41" t="s">
        <v>28</v>
      </c>
      <c r="C63" s="42"/>
      <c r="D63" s="42"/>
      <c r="E63" s="35"/>
      <c r="F63" s="35"/>
      <c r="G63" s="41" t="s">
        <v>30</v>
      </c>
      <c r="H63" s="35"/>
    </row>
    <row r="64" spans="1:10" ht="19.5" x14ac:dyDescent="0.35">
      <c r="A64" s="11"/>
      <c r="B64" s="41" t="s">
        <v>29</v>
      </c>
      <c r="C64" s="42"/>
      <c r="D64" s="42"/>
      <c r="E64" s="35"/>
      <c r="F64" s="35"/>
      <c r="G64" s="41" t="s">
        <v>29</v>
      </c>
      <c r="H64" s="35"/>
    </row>
    <row r="65" ht="17.25" customHeight="1" x14ac:dyDescent="0.3"/>
    <row r="66" ht="17.25" customHeight="1" x14ac:dyDescent="0.3"/>
    <row r="67" ht="17.25" customHeight="1" x14ac:dyDescent="0.3"/>
    <row r="68" ht="17.25" customHeight="1" x14ac:dyDescent="0.3"/>
    <row r="69" ht="17.25" customHeight="1" x14ac:dyDescent="0.3"/>
  </sheetData>
  <mergeCells count="27">
    <mergeCell ref="B54:E54"/>
    <mergeCell ref="B55:E55"/>
    <mergeCell ref="B56:E56"/>
    <mergeCell ref="B57:E57"/>
    <mergeCell ref="A5:H5"/>
    <mergeCell ref="B49:E49"/>
    <mergeCell ref="B50:E50"/>
    <mergeCell ref="B51:E51"/>
    <mergeCell ref="B52:E52"/>
    <mergeCell ref="B53:E53"/>
    <mergeCell ref="B48:C48"/>
    <mergeCell ref="D48:E48"/>
    <mergeCell ref="B43:E43"/>
    <mergeCell ref="B44:E44"/>
    <mergeCell ref="B45:E45"/>
    <mergeCell ref="B46:E46"/>
    <mergeCell ref="B47:E47"/>
    <mergeCell ref="A8:A9"/>
    <mergeCell ref="B8:B9"/>
    <mergeCell ref="C8:C9"/>
    <mergeCell ref="D8:D9"/>
    <mergeCell ref="A2:H2"/>
    <mergeCell ref="A4:D4"/>
    <mergeCell ref="E4:H4"/>
    <mergeCell ref="A7:H7"/>
    <mergeCell ref="A3:H3"/>
    <mergeCell ref="A6:H6"/>
  </mergeCells>
  <printOptions horizontalCentered="1"/>
  <pageMargins left="0" right="0" top="0.5" bottom="0.2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tabSelected="1" view="pageBreakPreview" topLeftCell="A2" zoomScale="90" zoomScaleSheetLayoutView="90" workbookViewId="0">
      <selection activeCell="D32" sqref="D32"/>
    </sheetView>
  </sheetViews>
  <sheetFormatPr defaultColWidth="9.1796875" defaultRowHeight="14.5" x14ac:dyDescent="0.25"/>
  <cols>
    <col min="1" max="1" width="6.26953125" style="68" customWidth="1"/>
    <col min="2" max="2" width="42" style="68" customWidth="1"/>
    <col min="3" max="3" width="10.26953125" style="68" customWidth="1"/>
    <col min="4" max="4" width="8.453125" style="68" customWidth="1"/>
    <col min="5" max="5" width="16.54296875" style="68" customWidth="1"/>
    <col min="6" max="6" width="18.26953125" style="68" customWidth="1"/>
    <col min="7" max="7" width="14.453125" style="68" customWidth="1"/>
    <col min="8" max="8" width="15.1796875" style="68" customWidth="1"/>
    <col min="9" max="9" width="10.26953125" style="68" bestFit="1" customWidth="1"/>
    <col min="10" max="10" width="9.1796875" style="68"/>
    <col min="11" max="11" width="10.26953125" style="68" bestFit="1" customWidth="1"/>
    <col min="12" max="16384" width="9.1796875" style="68"/>
  </cols>
  <sheetData>
    <row r="1" spans="1:16" hidden="1" x14ac:dyDescent="0.25"/>
    <row r="2" spans="1:16" ht="53.25" customHeight="1" x14ac:dyDescent="0.25">
      <c r="A2" s="147" t="s">
        <v>105</v>
      </c>
      <c r="B2" s="148"/>
      <c r="C2" s="148"/>
      <c r="D2" s="148"/>
      <c r="E2" s="148"/>
      <c r="F2" s="148"/>
      <c r="G2" s="148"/>
      <c r="H2" s="149"/>
    </row>
    <row r="3" spans="1:16" ht="30" customHeight="1" x14ac:dyDescent="0.25">
      <c r="A3" s="150" t="s">
        <v>147</v>
      </c>
      <c r="B3" s="150"/>
      <c r="C3" s="150"/>
      <c r="D3" s="150"/>
      <c r="E3" s="150"/>
      <c r="F3" s="150"/>
      <c r="G3" s="150"/>
      <c r="H3" s="150"/>
    </row>
    <row r="4" spans="1:16" ht="15" customHeight="1" x14ac:dyDescent="0.25">
      <c r="A4" s="151" t="str">
        <f>A!A7</f>
        <v>Estimate for replacement of 8M PSC Broken poles due to Rain and Wind: 07-05-2022 in Mudalakoppalu Village_Kempegowda  TC (141215-63kVA), Halebeedu Panchayath in  Bilikere Section &amp; Bilikere Sub-Division.</v>
      </c>
      <c r="B4" s="152"/>
      <c r="C4" s="152"/>
      <c r="D4" s="152"/>
      <c r="E4" s="152"/>
      <c r="F4" s="152"/>
      <c r="G4" s="152"/>
      <c r="H4" s="153"/>
      <c r="I4" s="151" t="s">
        <v>106</v>
      </c>
      <c r="J4" s="152"/>
      <c r="K4" s="152"/>
      <c r="L4" s="152"/>
      <c r="M4" s="152"/>
      <c r="N4" s="152"/>
      <c r="O4" s="152"/>
      <c r="P4" s="153"/>
    </row>
    <row r="5" spans="1:16" ht="15" customHeight="1" x14ac:dyDescent="0.25">
      <c r="A5" s="154"/>
      <c r="B5" s="155"/>
      <c r="C5" s="155"/>
      <c r="D5" s="155"/>
      <c r="E5" s="155"/>
      <c r="F5" s="155"/>
      <c r="G5" s="155"/>
      <c r="H5" s="156"/>
      <c r="I5" s="154"/>
      <c r="J5" s="155"/>
      <c r="K5" s="155"/>
      <c r="L5" s="155"/>
      <c r="M5" s="155"/>
      <c r="N5" s="155"/>
      <c r="O5" s="155"/>
      <c r="P5" s="156"/>
    </row>
    <row r="6" spans="1:16" ht="37" customHeight="1" x14ac:dyDescent="0.25">
      <c r="A6" s="157"/>
      <c r="B6" s="158"/>
      <c r="C6" s="158"/>
      <c r="D6" s="158"/>
      <c r="E6" s="158"/>
      <c r="F6" s="158"/>
      <c r="G6" s="158"/>
      <c r="H6" s="159"/>
      <c r="I6" s="157"/>
      <c r="J6" s="158"/>
      <c r="K6" s="158"/>
      <c r="L6" s="158"/>
      <c r="M6" s="158"/>
      <c r="N6" s="158"/>
      <c r="O6" s="158"/>
      <c r="P6" s="159"/>
    </row>
    <row r="7" spans="1:16" ht="24.75" customHeight="1" x14ac:dyDescent="0.25">
      <c r="A7" s="160" t="s">
        <v>107</v>
      </c>
      <c r="B7" s="161"/>
      <c r="C7" s="161"/>
      <c r="D7" s="161"/>
      <c r="E7" s="161"/>
      <c r="F7" s="161"/>
      <c r="G7" s="161"/>
      <c r="H7" s="162"/>
      <c r="I7" s="69"/>
      <c r="J7" s="69"/>
      <c r="K7" s="69"/>
      <c r="L7" s="69"/>
      <c r="M7" s="69"/>
      <c r="N7" s="69"/>
      <c r="O7" s="69"/>
      <c r="P7" s="69"/>
    </row>
    <row r="8" spans="1:16" s="71" customFormat="1" ht="45" x14ac:dyDescent="0.25">
      <c r="A8" s="70" t="s">
        <v>108</v>
      </c>
      <c r="B8" s="70" t="s">
        <v>23</v>
      </c>
      <c r="C8" s="70" t="s">
        <v>3</v>
      </c>
      <c r="D8" s="70" t="s">
        <v>4</v>
      </c>
      <c r="E8" s="70" t="s">
        <v>5</v>
      </c>
      <c r="F8" s="70" t="s">
        <v>6</v>
      </c>
      <c r="G8" s="70" t="s">
        <v>109</v>
      </c>
      <c r="H8" s="70" t="s">
        <v>110</v>
      </c>
    </row>
    <row r="9" spans="1:16" ht="36" customHeight="1" x14ac:dyDescent="0.25">
      <c r="A9" s="72">
        <v>1</v>
      </c>
      <c r="B9" s="73" t="s">
        <v>133</v>
      </c>
      <c r="C9" s="74" t="s">
        <v>40</v>
      </c>
      <c r="D9" s="74">
        <v>0</v>
      </c>
      <c r="E9" s="75"/>
      <c r="F9" s="75"/>
      <c r="G9" s="75">
        <f>1160*0.9</f>
        <v>1044</v>
      </c>
      <c r="H9" s="75">
        <f t="shared" ref="H9:H12" si="0">G9*D9</f>
        <v>0</v>
      </c>
      <c r="I9" s="92" t="s">
        <v>125</v>
      </c>
    </row>
    <row r="10" spans="1:16" ht="36" customHeight="1" x14ac:dyDescent="0.25">
      <c r="A10" s="72">
        <f>A9+1</f>
        <v>2</v>
      </c>
      <c r="B10" s="73" t="s">
        <v>115</v>
      </c>
      <c r="C10" s="74" t="s">
        <v>40</v>
      </c>
      <c r="D10" s="74">
        <v>3</v>
      </c>
      <c r="E10" s="75"/>
      <c r="F10" s="75"/>
      <c r="G10" s="75">
        <f>932*0.9</f>
        <v>838.80000000000007</v>
      </c>
      <c r="H10" s="75">
        <f t="shared" si="0"/>
        <v>2516.4</v>
      </c>
      <c r="I10" s="92">
        <v>1160</v>
      </c>
      <c r="J10" s="68">
        <f>I10*2</f>
        <v>2320</v>
      </c>
    </row>
    <row r="11" spans="1:16" ht="36" customHeight="1" x14ac:dyDescent="0.25">
      <c r="A11" s="72">
        <f>A10+1</f>
        <v>3</v>
      </c>
      <c r="B11" s="73" t="s">
        <v>138</v>
      </c>
      <c r="C11" s="74" t="s">
        <v>11</v>
      </c>
      <c r="D11" s="74">
        <v>0</v>
      </c>
      <c r="E11" s="75"/>
      <c r="F11" s="75"/>
      <c r="G11" s="75">
        <f>1258*0.9</f>
        <v>1132.2</v>
      </c>
      <c r="H11" s="75">
        <f t="shared" si="0"/>
        <v>0</v>
      </c>
      <c r="I11" s="92"/>
      <c r="J11" s="68">
        <v>3578</v>
      </c>
    </row>
    <row r="12" spans="1:16" ht="36" customHeight="1" x14ac:dyDescent="0.25">
      <c r="A12" s="72">
        <f>A11+1</f>
        <v>4</v>
      </c>
      <c r="B12" s="73" t="s">
        <v>128</v>
      </c>
      <c r="C12" s="74" t="s">
        <v>102</v>
      </c>
      <c r="D12" s="74">
        <v>0</v>
      </c>
      <c r="E12" s="75"/>
      <c r="F12" s="75"/>
      <c r="G12" s="75">
        <f>106*0.9</f>
        <v>95.4</v>
      </c>
      <c r="H12" s="75">
        <f t="shared" si="0"/>
        <v>0</v>
      </c>
      <c r="I12" s="92"/>
      <c r="J12" s="68">
        <f>J11-J10</f>
        <v>1258</v>
      </c>
    </row>
    <row r="13" spans="1:16" ht="36" customHeight="1" x14ac:dyDescent="0.25">
      <c r="A13" s="76"/>
      <c r="B13" s="76" t="s">
        <v>111</v>
      </c>
      <c r="C13" s="76"/>
      <c r="D13" s="76"/>
      <c r="E13" s="77"/>
      <c r="F13" s="77"/>
      <c r="G13" s="77"/>
      <c r="H13" s="77">
        <f>SUM(H9:H12)</f>
        <v>2516.4</v>
      </c>
      <c r="I13" s="92" t="s">
        <v>126</v>
      </c>
    </row>
    <row r="14" spans="1:16" s="80" customFormat="1" ht="20.25" customHeight="1" x14ac:dyDescent="0.35">
      <c r="A14" s="78">
        <v>1</v>
      </c>
      <c r="B14" s="140" t="s">
        <v>52</v>
      </c>
      <c r="C14" s="146"/>
      <c r="D14" s="146"/>
      <c r="E14" s="146"/>
      <c r="F14" s="79">
        <f>G13</f>
        <v>0</v>
      </c>
      <c r="I14" s="80" t="s">
        <v>127</v>
      </c>
    </row>
    <row r="15" spans="1:16" s="80" customFormat="1" ht="27" customHeight="1" x14ac:dyDescent="0.3">
      <c r="A15" s="78">
        <v>2</v>
      </c>
      <c r="B15" s="140" t="s">
        <v>53</v>
      </c>
      <c r="C15" s="140"/>
      <c r="D15" s="140"/>
      <c r="E15" s="140"/>
      <c r="F15" s="79">
        <f>H13</f>
        <v>2516.4</v>
      </c>
    </row>
    <row r="16" spans="1:16" s="80" customFormat="1" ht="35.25" customHeight="1" x14ac:dyDescent="0.3">
      <c r="A16" s="78">
        <v>3</v>
      </c>
      <c r="B16" s="140" t="s">
        <v>54</v>
      </c>
      <c r="C16" s="140"/>
      <c r="D16" s="140"/>
      <c r="E16" s="140"/>
      <c r="F16" s="79">
        <f>F15*30%</f>
        <v>754.92</v>
      </c>
    </row>
    <row r="17" spans="1:11" s="80" customFormat="1" ht="15" x14ac:dyDescent="0.3">
      <c r="A17" s="78">
        <v>4</v>
      </c>
      <c r="B17" s="140" t="s">
        <v>62</v>
      </c>
      <c r="C17" s="140"/>
      <c r="D17" s="140"/>
      <c r="E17" s="140"/>
      <c r="F17" s="79">
        <v>0</v>
      </c>
    </row>
    <row r="18" spans="1:11" s="80" customFormat="1" ht="15" x14ac:dyDescent="0.3">
      <c r="A18" s="78">
        <v>5</v>
      </c>
      <c r="B18" s="140" t="s">
        <v>96</v>
      </c>
      <c r="C18" s="140"/>
      <c r="D18" s="140"/>
      <c r="E18" s="140"/>
      <c r="F18" s="79">
        <f>F17+F16+F15</f>
        <v>3271.32</v>
      </c>
    </row>
    <row r="19" spans="1:11" s="80" customFormat="1" ht="60.75" customHeight="1" x14ac:dyDescent="0.3">
      <c r="A19" s="78">
        <v>6</v>
      </c>
      <c r="B19" s="140" t="s">
        <v>97</v>
      </c>
      <c r="C19" s="140"/>
      <c r="D19" s="144" t="s">
        <v>98</v>
      </c>
      <c r="E19" s="145"/>
      <c r="F19" s="88">
        <v>0</v>
      </c>
    </row>
    <row r="20" spans="1:11" s="80" customFormat="1" ht="32.25" customHeight="1" x14ac:dyDescent="0.3">
      <c r="A20" s="78">
        <f>A19+1</f>
        <v>7</v>
      </c>
      <c r="B20" s="134" t="s">
        <v>55</v>
      </c>
      <c r="C20" s="137"/>
      <c r="D20" s="137"/>
      <c r="E20" s="138"/>
      <c r="F20" s="79">
        <f>(F18+F19)*18%</f>
        <v>588.83759999999995</v>
      </c>
    </row>
    <row r="21" spans="1:11" s="80" customFormat="1" ht="33" customHeight="1" x14ac:dyDescent="0.3">
      <c r="A21" s="78">
        <v>10</v>
      </c>
      <c r="B21" s="140" t="s">
        <v>56</v>
      </c>
      <c r="C21" s="140"/>
      <c r="D21" s="140"/>
      <c r="E21" s="140"/>
      <c r="F21" s="79">
        <f>(F19+F18)*(13%+4.75%)</f>
        <v>580.65930000000003</v>
      </c>
    </row>
    <row r="22" spans="1:11" s="80" customFormat="1" ht="30" customHeight="1" x14ac:dyDescent="0.3">
      <c r="A22" s="78">
        <v>11</v>
      </c>
      <c r="B22" s="140" t="s">
        <v>57</v>
      </c>
      <c r="C22" s="140"/>
      <c r="D22" s="140"/>
      <c r="E22" s="140"/>
      <c r="F22" s="79">
        <f>F14*2%</f>
        <v>0</v>
      </c>
    </row>
    <row r="23" spans="1:11" s="80" customFormat="1" ht="15" x14ac:dyDescent="0.3">
      <c r="A23" s="78">
        <v>12</v>
      </c>
      <c r="B23" s="140" t="s">
        <v>63</v>
      </c>
      <c r="C23" s="140"/>
      <c r="D23" s="140"/>
      <c r="E23" s="140"/>
      <c r="F23" s="79">
        <f>(F22+F19+F18)*2%</f>
        <v>65.426400000000001</v>
      </c>
    </row>
    <row r="24" spans="1:11" s="80" customFormat="1" ht="48" customHeight="1" x14ac:dyDescent="0.3">
      <c r="A24" s="78">
        <v>13</v>
      </c>
      <c r="B24" s="141" t="s">
        <v>60</v>
      </c>
      <c r="C24" s="142"/>
      <c r="D24" s="142"/>
      <c r="E24" s="143"/>
      <c r="F24" s="79">
        <f>(F19+F18)*20%</f>
        <v>654.26400000000012</v>
      </c>
    </row>
    <row r="25" spans="1:11" s="80" customFormat="1" ht="30.75" customHeight="1" x14ac:dyDescent="0.3">
      <c r="A25" s="78">
        <v>14</v>
      </c>
      <c r="B25" s="140" t="s">
        <v>59</v>
      </c>
      <c r="C25" s="140"/>
      <c r="D25" s="140"/>
      <c r="E25" s="140"/>
      <c r="F25" s="79">
        <v>0</v>
      </c>
    </row>
    <row r="26" spans="1:11" s="80" customFormat="1" ht="15" x14ac:dyDescent="0.3">
      <c r="A26" s="78">
        <v>15</v>
      </c>
      <c r="B26" s="140" t="s">
        <v>66</v>
      </c>
      <c r="C26" s="140"/>
      <c r="D26" s="140"/>
      <c r="E26" s="140"/>
      <c r="F26" s="79">
        <v>0</v>
      </c>
    </row>
    <row r="27" spans="1:11" s="80" customFormat="1" ht="15" x14ac:dyDescent="0.3">
      <c r="A27" s="78">
        <v>16</v>
      </c>
      <c r="B27" s="140" t="s">
        <v>99</v>
      </c>
      <c r="C27" s="140"/>
      <c r="D27" s="140"/>
      <c r="E27" s="140"/>
      <c r="F27" s="79">
        <v>0</v>
      </c>
    </row>
    <row r="28" spans="1:11" s="80" customFormat="1" ht="15" x14ac:dyDescent="0.3">
      <c r="A28" s="78">
        <v>17</v>
      </c>
      <c r="B28" s="139" t="s">
        <v>58</v>
      </c>
      <c r="C28" s="139"/>
      <c r="D28" s="139"/>
      <c r="E28" s="139"/>
      <c r="F28" s="81">
        <f>SUM(F18:F27)+F14</f>
        <v>5160.5073000000002</v>
      </c>
      <c r="I28" s="82"/>
      <c r="J28" s="82"/>
    </row>
    <row r="29" spans="1:11" ht="36" customHeight="1" x14ac:dyDescent="0.25">
      <c r="A29" s="131" t="s">
        <v>112</v>
      </c>
      <c r="B29" s="132"/>
      <c r="C29" s="132"/>
      <c r="D29" s="132"/>
      <c r="E29" s="132"/>
      <c r="F29" s="132"/>
      <c r="G29" s="132"/>
      <c r="H29" s="133"/>
    </row>
    <row r="30" spans="1:11" s="71" customFormat="1" ht="45" x14ac:dyDescent="0.25">
      <c r="A30" s="70" t="s">
        <v>108</v>
      </c>
      <c r="B30" s="70" t="s">
        <v>23</v>
      </c>
      <c r="C30" s="70" t="s">
        <v>3</v>
      </c>
      <c r="D30" s="70" t="s">
        <v>4</v>
      </c>
      <c r="E30" s="70" t="s">
        <v>5</v>
      </c>
      <c r="F30" s="70" t="s">
        <v>6</v>
      </c>
      <c r="G30" s="70" t="s">
        <v>109</v>
      </c>
      <c r="H30" s="70" t="s">
        <v>110</v>
      </c>
    </row>
    <row r="31" spans="1:11" s="71" customFormat="1" ht="32.25" customHeight="1" x14ac:dyDescent="0.25">
      <c r="A31" s="72">
        <v>1</v>
      </c>
      <c r="B31" s="73" t="s">
        <v>134</v>
      </c>
      <c r="C31" s="74" t="s">
        <v>116</v>
      </c>
      <c r="D31" s="74">
        <v>0</v>
      </c>
      <c r="E31" s="134" t="s">
        <v>135</v>
      </c>
      <c r="F31" s="135"/>
      <c r="G31" s="135"/>
      <c r="H31" s="136"/>
      <c r="I31" s="71">
        <f>D31*0.9</f>
        <v>0</v>
      </c>
      <c r="J31" s="71">
        <v>114</v>
      </c>
      <c r="K31" s="71">
        <f>J31*I31</f>
        <v>0</v>
      </c>
    </row>
    <row r="32" spans="1:11" s="71" customFormat="1" ht="32.25" customHeight="1" x14ac:dyDescent="0.25">
      <c r="A32" s="72">
        <f>A31+1</f>
        <v>2</v>
      </c>
      <c r="B32" s="73" t="s">
        <v>148</v>
      </c>
      <c r="C32" s="74" t="s">
        <v>40</v>
      </c>
      <c r="D32" s="74">
        <v>3</v>
      </c>
      <c r="E32" s="134" t="s">
        <v>157</v>
      </c>
      <c r="F32" s="135"/>
      <c r="G32" s="135"/>
      <c r="H32" s="136"/>
    </row>
    <row r="33" spans="1:12" s="71" customFormat="1" ht="32.25" customHeight="1" x14ac:dyDescent="0.25">
      <c r="A33" s="72">
        <f>A32+1</f>
        <v>3</v>
      </c>
      <c r="B33" s="73" t="s">
        <v>139</v>
      </c>
      <c r="C33" s="74" t="s">
        <v>11</v>
      </c>
      <c r="D33" s="74">
        <v>0</v>
      </c>
      <c r="E33" s="134" t="s">
        <v>140</v>
      </c>
      <c r="F33" s="137"/>
      <c r="G33" s="137"/>
      <c r="H33" s="138"/>
    </row>
    <row r="34" spans="1:12" s="71" customFormat="1" ht="39" customHeight="1" x14ac:dyDescent="0.25">
      <c r="A34" s="72">
        <f>A33+1</f>
        <v>4</v>
      </c>
      <c r="B34" s="73" t="s">
        <v>141</v>
      </c>
      <c r="C34" s="74" t="s">
        <v>116</v>
      </c>
      <c r="D34" s="74">
        <v>0</v>
      </c>
      <c r="E34" s="134" t="s">
        <v>136</v>
      </c>
      <c r="F34" s="135"/>
      <c r="G34" s="135"/>
      <c r="H34" s="136"/>
      <c r="I34" s="71">
        <f>D34*0.9</f>
        <v>0</v>
      </c>
      <c r="J34" s="71">
        <v>76</v>
      </c>
      <c r="K34" s="71">
        <f>J34*I34</f>
        <v>0</v>
      </c>
    </row>
    <row r="35" spans="1:12" ht="27" customHeight="1" x14ac:dyDescent="0.25">
      <c r="A35" s="83"/>
      <c r="B35" s="83"/>
      <c r="C35" s="83"/>
      <c r="D35" s="83"/>
      <c r="E35" s="83"/>
      <c r="F35" s="83"/>
      <c r="G35" s="83"/>
      <c r="H35" s="83"/>
    </row>
    <row r="36" spans="1:12" ht="15.75" customHeight="1" x14ac:dyDescent="0.25">
      <c r="A36" s="129" t="s">
        <v>113</v>
      </c>
      <c r="B36" s="130"/>
      <c r="C36" s="130"/>
      <c r="D36" s="130"/>
      <c r="E36" s="129"/>
      <c r="F36" s="129"/>
      <c r="G36" s="129" t="s">
        <v>114</v>
      </c>
      <c r="H36" s="129"/>
      <c r="I36" s="127"/>
      <c r="J36" s="128"/>
      <c r="K36" s="128"/>
      <c r="L36" s="128"/>
    </row>
    <row r="37" spans="1:12" ht="15.75" customHeight="1" x14ac:dyDescent="0.25">
      <c r="A37" s="129" t="s">
        <v>28</v>
      </c>
      <c r="B37" s="130"/>
      <c r="C37" s="130"/>
      <c r="D37" s="130"/>
      <c r="E37" s="129"/>
      <c r="F37" s="129"/>
      <c r="G37" s="129" t="s">
        <v>30</v>
      </c>
      <c r="H37" s="129"/>
      <c r="I37" s="127"/>
      <c r="J37" s="128"/>
      <c r="K37" s="128"/>
      <c r="L37" s="128"/>
    </row>
    <row r="38" spans="1:12" ht="15.75" customHeight="1" x14ac:dyDescent="0.25">
      <c r="A38" s="129" t="s">
        <v>29</v>
      </c>
      <c r="B38" s="130"/>
      <c r="C38" s="130"/>
      <c r="D38" s="130"/>
      <c r="E38" s="129"/>
      <c r="F38" s="129"/>
      <c r="G38" s="129" t="s">
        <v>29</v>
      </c>
      <c r="H38" s="129"/>
      <c r="I38" s="127"/>
      <c r="J38" s="128"/>
      <c r="K38" s="128"/>
      <c r="L38" s="128"/>
    </row>
    <row r="39" spans="1:12" x14ac:dyDescent="0.25">
      <c r="A39" s="83"/>
      <c r="B39" s="83"/>
      <c r="C39" s="83"/>
      <c r="D39" s="83"/>
      <c r="E39" s="83"/>
      <c r="F39" s="83"/>
      <c r="G39" s="83"/>
      <c r="H39" s="83"/>
    </row>
    <row r="40" spans="1:12" ht="15.5" x14ac:dyDescent="0.25">
      <c r="A40" s="126"/>
      <c r="B40" s="126"/>
      <c r="C40" s="126"/>
      <c r="D40" s="126"/>
      <c r="E40" s="126"/>
      <c r="F40" s="126"/>
      <c r="G40" s="126"/>
      <c r="H40" s="126"/>
    </row>
    <row r="41" spans="1:12" ht="15.5" x14ac:dyDescent="0.35">
      <c r="A41" s="84"/>
      <c r="B41" s="85"/>
      <c r="C41" s="85"/>
      <c r="D41" s="85"/>
      <c r="E41" s="85"/>
      <c r="F41" s="85"/>
      <c r="G41" s="85"/>
      <c r="H41" s="85"/>
    </row>
    <row r="42" spans="1:12" ht="15.5" x14ac:dyDescent="0.35">
      <c r="A42" s="84"/>
      <c r="B42" s="85"/>
      <c r="C42" s="85"/>
      <c r="D42" s="85"/>
      <c r="E42" s="85"/>
      <c r="F42" s="85"/>
      <c r="G42" s="85"/>
      <c r="H42" s="85"/>
    </row>
    <row r="43" spans="1:12" ht="15.5" x14ac:dyDescent="0.35">
      <c r="A43" s="84"/>
      <c r="B43" s="85"/>
      <c r="C43" s="85"/>
      <c r="D43" s="85"/>
      <c r="E43" s="85"/>
      <c r="F43" s="85"/>
      <c r="G43" s="85"/>
      <c r="H43" s="85"/>
    </row>
    <row r="44" spans="1:12" x14ac:dyDescent="0.35">
      <c r="A44" s="85"/>
      <c r="B44" s="85"/>
      <c r="G44" s="85"/>
      <c r="H44" s="85"/>
    </row>
    <row r="45" spans="1:12" ht="15.5" x14ac:dyDescent="0.35">
      <c r="A45" s="86"/>
      <c r="B45" s="86"/>
      <c r="G45" s="87"/>
      <c r="H45" s="87"/>
    </row>
    <row r="46" spans="1:12" x14ac:dyDescent="0.35">
      <c r="A46" s="87"/>
      <c r="B46" s="87"/>
      <c r="G46" s="87"/>
      <c r="H46" s="87"/>
    </row>
  </sheetData>
  <mergeCells count="39">
    <mergeCell ref="B14:E14"/>
    <mergeCell ref="A2:H2"/>
    <mergeCell ref="A3:H3"/>
    <mergeCell ref="A4:H6"/>
    <mergeCell ref="I4:P6"/>
    <mergeCell ref="A7:H7"/>
    <mergeCell ref="B15:E15"/>
    <mergeCell ref="B16:E16"/>
    <mergeCell ref="B17:E17"/>
    <mergeCell ref="B18:E18"/>
    <mergeCell ref="B19:C19"/>
    <mergeCell ref="D19:E19"/>
    <mergeCell ref="B28:E28"/>
    <mergeCell ref="B20:E20"/>
    <mergeCell ref="B21:E21"/>
    <mergeCell ref="B22:E22"/>
    <mergeCell ref="B23:E23"/>
    <mergeCell ref="B24:E24"/>
    <mergeCell ref="B25:E25"/>
    <mergeCell ref="B26:E26"/>
    <mergeCell ref="B27:E27"/>
    <mergeCell ref="A29:H29"/>
    <mergeCell ref="E31:H31"/>
    <mergeCell ref="E34:H34"/>
    <mergeCell ref="A36:D36"/>
    <mergeCell ref="E36:F36"/>
    <mergeCell ref="G36:H36"/>
    <mergeCell ref="E32:H32"/>
    <mergeCell ref="E33:H33"/>
    <mergeCell ref="A40:H40"/>
    <mergeCell ref="I36:L36"/>
    <mergeCell ref="A37:D37"/>
    <mergeCell ref="E37:F37"/>
    <mergeCell ref="G37:H37"/>
    <mergeCell ref="I37:L37"/>
    <mergeCell ref="A38:D38"/>
    <mergeCell ref="E38:F38"/>
    <mergeCell ref="G38:H38"/>
    <mergeCell ref="I38:L38"/>
  </mergeCells>
  <printOptions horizontalCentered="1"/>
  <pageMargins left="0.33" right="0.23622047244094499" top="0.57999999999999996" bottom="0.23622047244094499" header="0.31496062992126" footer="0.31496062992126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33"/>
  <sheetViews>
    <sheetView view="pageBreakPreview" zoomScale="80" zoomScaleSheetLayoutView="80" workbookViewId="0">
      <selection activeCell="A7" sqref="A7:XFD12"/>
    </sheetView>
  </sheetViews>
  <sheetFormatPr defaultColWidth="9.1796875" defaultRowHeight="13.5" x14ac:dyDescent="0.3"/>
  <cols>
    <col min="1" max="1" width="6.1796875" style="1" customWidth="1"/>
    <col min="2" max="2" width="38.26953125" style="1" customWidth="1"/>
    <col min="3" max="3" width="7.453125" style="1" customWidth="1"/>
    <col min="4" max="4" width="7.26953125" style="1" customWidth="1"/>
    <col min="5" max="5" width="18" style="1" customWidth="1"/>
    <col min="6" max="6" width="18.26953125" style="1" customWidth="1"/>
    <col min="7" max="7" width="14.7265625" style="1" customWidth="1"/>
    <col min="8" max="8" width="15.453125" style="1" customWidth="1"/>
    <col min="9" max="16384" width="9.1796875" style="1"/>
  </cols>
  <sheetData>
    <row r="2" spans="1:8" ht="48.75" customHeight="1" x14ac:dyDescent="0.3">
      <c r="A2" s="166" t="s">
        <v>44</v>
      </c>
      <c r="B2" s="166"/>
      <c r="C2" s="166"/>
      <c r="D2" s="166"/>
      <c r="E2" s="166"/>
      <c r="F2" s="166"/>
      <c r="G2" s="166"/>
      <c r="H2" s="166"/>
    </row>
    <row r="3" spans="1:8" ht="17.5" x14ac:dyDescent="0.35">
      <c r="A3" s="106" t="s">
        <v>95</v>
      </c>
      <c r="B3" s="106"/>
      <c r="C3" s="106"/>
      <c r="D3" s="106"/>
      <c r="E3" s="106"/>
      <c r="F3" s="106"/>
      <c r="G3" s="106"/>
      <c r="H3" s="106"/>
    </row>
    <row r="4" spans="1:8" ht="17.5" hidden="1" x14ac:dyDescent="0.3">
      <c r="A4" s="167" t="s">
        <v>45</v>
      </c>
      <c r="B4" s="167"/>
      <c r="C4" s="167"/>
      <c r="D4" s="167"/>
      <c r="E4" s="168" t="s">
        <v>46</v>
      </c>
      <c r="F4" s="168"/>
      <c r="G4" s="168"/>
      <c r="H4" s="168"/>
    </row>
    <row r="5" spans="1:8" x14ac:dyDescent="0.3">
      <c r="A5" s="2"/>
      <c r="B5" s="2"/>
      <c r="C5" s="2"/>
      <c r="D5" s="2"/>
      <c r="E5" s="3"/>
      <c r="F5" s="3"/>
      <c r="G5" s="3"/>
      <c r="H5" s="3"/>
    </row>
    <row r="6" spans="1:8" ht="72" customHeight="1" x14ac:dyDescent="0.3">
      <c r="A6" s="169" t="str">
        <f>A!A7</f>
        <v>Estimate for replacement of 8M PSC Broken poles due to Rain and Wind: 07-05-2022 in Mudalakoppalu Village_Kempegowda  TC (141215-63kVA), Halebeedu Panchayath in  Bilikere Section &amp; Bilikere Sub-Division.</v>
      </c>
      <c r="B6" s="170"/>
      <c r="C6" s="170"/>
      <c r="D6" s="170"/>
      <c r="E6" s="170"/>
      <c r="F6" s="170"/>
      <c r="G6" s="170"/>
      <c r="H6" s="171"/>
    </row>
    <row r="7" spans="1:8" ht="17.5" x14ac:dyDescent="0.3">
      <c r="A7" s="32" t="s">
        <v>24</v>
      </c>
      <c r="B7" s="14"/>
      <c r="C7" s="14"/>
      <c r="D7" s="14"/>
      <c r="E7" s="15"/>
      <c r="F7" s="14"/>
      <c r="G7" s="14"/>
      <c r="H7" s="14"/>
    </row>
    <row r="8" spans="1:8" x14ac:dyDescent="0.3">
      <c r="A8" s="172" t="s">
        <v>1</v>
      </c>
      <c r="B8" s="164" t="s">
        <v>2</v>
      </c>
      <c r="C8" s="164" t="s">
        <v>3</v>
      </c>
      <c r="D8" s="164" t="s">
        <v>4</v>
      </c>
      <c r="E8" s="16" t="s">
        <v>5</v>
      </c>
      <c r="F8" s="16" t="s">
        <v>6</v>
      </c>
      <c r="G8" s="43" t="s">
        <v>7</v>
      </c>
      <c r="H8" s="17" t="s">
        <v>8</v>
      </c>
    </row>
    <row r="9" spans="1:8" x14ac:dyDescent="0.3">
      <c r="A9" s="173"/>
      <c r="B9" s="165"/>
      <c r="C9" s="165"/>
      <c r="D9" s="165"/>
      <c r="E9" s="16" t="s">
        <v>9</v>
      </c>
      <c r="F9" s="16" t="s">
        <v>9</v>
      </c>
      <c r="G9" s="16" t="s">
        <v>9</v>
      </c>
      <c r="H9" s="16" t="s">
        <v>9</v>
      </c>
    </row>
    <row r="10" spans="1:8" ht="117.75" customHeight="1" x14ac:dyDescent="0.3">
      <c r="A10" s="30">
        <v>1</v>
      </c>
      <c r="B10" s="27" t="s">
        <v>32</v>
      </c>
      <c r="C10" s="28" t="s">
        <v>11</v>
      </c>
      <c r="D10" s="31">
        <v>1</v>
      </c>
      <c r="E10" s="29">
        <v>123151</v>
      </c>
      <c r="F10" s="29">
        <f>D10*E10</f>
        <v>123151</v>
      </c>
      <c r="G10" s="44">
        <v>12579</v>
      </c>
      <c r="H10" s="44">
        <f>G10*D10</f>
        <v>12579</v>
      </c>
    </row>
    <row r="11" spans="1:8" ht="53.25" customHeight="1" x14ac:dyDescent="0.3">
      <c r="A11" s="30">
        <v>2</v>
      </c>
      <c r="B11" s="65" t="s">
        <v>93</v>
      </c>
      <c r="C11" s="28" t="s">
        <v>94</v>
      </c>
      <c r="D11" s="31">
        <v>1</v>
      </c>
      <c r="E11" s="29">
        <v>458</v>
      </c>
      <c r="F11" s="29">
        <f>D11*E11</f>
        <v>458</v>
      </c>
      <c r="G11" s="44">
        <v>0</v>
      </c>
      <c r="H11" s="44">
        <f>G11*D11</f>
        <v>0</v>
      </c>
    </row>
    <row r="12" spans="1:8" s="38" customFormat="1" ht="40.5" customHeight="1" x14ac:dyDescent="0.3">
      <c r="A12" s="21"/>
      <c r="B12" s="22" t="s">
        <v>31</v>
      </c>
      <c r="C12" s="18"/>
      <c r="D12" s="18"/>
      <c r="E12" s="20"/>
      <c r="F12" s="23">
        <f>SUM(F10:F11)</f>
        <v>123609</v>
      </c>
      <c r="G12" s="19"/>
      <c r="H12" s="23">
        <f>SUM(H10:H11)</f>
        <v>12579</v>
      </c>
    </row>
    <row r="13" spans="1:8" s="57" customFormat="1" ht="30.75" customHeight="1" x14ac:dyDescent="0.45">
      <c r="A13" s="55">
        <v>1</v>
      </c>
      <c r="B13" s="163" t="s">
        <v>52</v>
      </c>
      <c r="C13" s="178"/>
      <c r="D13" s="178"/>
      <c r="E13" s="178"/>
      <c r="F13" s="56">
        <f>F12</f>
        <v>123609</v>
      </c>
    </row>
    <row r="14" spans="1:8" s="57" customFormat="1" ht="33" customHeight="1" x14ac:dyDescent="0.35">
      <c r="A14" s="55">
        <v>2</v>
      </c>
      <c r="B14" s="163" t="s">
        <v>53</v>
      </c>
      <c r="C14" s="163"/>
      <c r="D14" s="163"/>
      <c r="E14" s="163"/>
      <c r="F14" s="56">
        <f>H12</f>
        <v>12579</v>
      </c>
    </row>
    <row r="15" spans="1:8" s="57" customFormat="1" ht="38.25" customHeight="1" x14ac:dyDescent="0.35">
      <c r="A15" s="55">
        <v>3</v>
      </c>
      <c r="B15" s="163" t="s">
        <v>54</v>
      </c>
      <c r="C15" s="163"/>
      <c r="D15" s="163"/>
      <c r="E15" s="163"/>
      <c r="F15" s="56">
        <f>F14*30%</f>
        <v>3773.7</v>
      </c>
    </row>
    <row r="16" spans="1:8" s="57" customFormat="1" ht="38.25" customHeight="1" x14ac:dyDescent="0.35">
      <c r="A16" s="55">
        <v>4</v>
      </c>
      <c r="B16" s="163" t="s">
        <v>62</v>
      </c>
      <c r="C16" s="163"/>
      <c r="D16" s="163"/>
      <c r="E16" s="163"/>
      <c r="F16" s="56">
        <v>0</v>
      </c>
    </row>
    <row r="17" spans="1:15" s="57" customFormat="1" ht="44.25" customHeight="1" x14ac:dyDescent="0.35">
      <c r="A17" s="55">
        <v>5</v>
      </c>
      <c r="B17" s="163" t="s">
        <v>61</v>
      </c>
      <c r="C17" s="163"/>
      <c r="D17" s="163"/>
      <c r="E17" s="163"/>
      <c r="F17" s="56">
        <f>F16+F15+F14</f>
        <v>16352.7</v>
      </c>
    </row>
    <row r="18" spans="1:15" s="57" customFormat="1" ht="54" customHeight="1" x14ac:dyDescent="0.35">
      <c r="A18" s="55">
        <v>6</v>
      </c>
      <c r="B18" s="175" t="s">
        <v>60</v>
      </c>
      <c r="C18" s="176"/>
      <c r="D18" s="176"/>
      <c r="E18" s="177"/>
      <c r="F18" s="56">
        <f>F17*20%</f>
        <v>3270.5400000000004</v>
      </c>
    </row>
    <row r="19" spans="1:15" s="57" customFormat="1" ht="30.75" customHeight="1" x14ac:dyDescent="0.35">
      <c r="A19" s="55">
        <v>7</v>
      </c>
      <c r="B19" s="163" t="s">
        <v>55</v>
      </c>
      <c r="C19" s="163"/>
      <c r="D19" s="163"/>
      <c r="E19" s="163"/>
      <c r="F19" s="56">
        <f>F17*18%</f>
        <v>2943.4859999999999</v>
      </c>
    </row>
    <row r="20" spans="1:15" s="57" customFormat="1" ht="46.5" customHeight="1" x14ac:dyDescent="0.35">
      <c r="A20" s="55">
        <v>8</v>
      </c>
      <c r="B20" s="163" t="s">
        <v>56</v>
      </c>
      <c r="C20" s="163"/>
      <c r="D20" s="163"/>
      <c r="E20" s="163"/>
      <c r="F20" s="56">
        <f>(F17)*(13%+4.75%)</f>
        <v>2902.6042499999999</v>
      </c>
    </row>
    <row r="21" spans="1:15" s="57" customFormat="1" ht="40.5" customHeight="1" x14ac:dyDescent="0.35">
      <c r="A21" s="55">
        <v>9</v>
      </c>
      <c r="B21" s="163" t="s">
        <v>57</v>
      </c>
      <c r="C21" s="163"/>
      <c r="D21" s="163"/>
      <c r="E21" s="163"/>
      <c r="F21" s="56">
        <f>F13*2%</f>
        <v>2472.1799999999998</v>
      </c>
    </row>
    <row r="22" spans="1:15" s="57" customFormat="1" ht="40.5" customHeight="1" x14ac:dyDescent="0.35">
      <c r="A22" s="55">
        <v>10</v>
      </c>
      <c r="B22" s="163" t="s">
        <v>63</v>
      </c>
      <c r="C22" s="163"/>
      <c r="D22" s="163"/>
      <c r="E22" s="163"/>
      <c r="F22" s="56">
        <f>(F17+F13)*2%</f>
        <v>2799.2340000000004</v>
      </c>
    </row>
    <row r="23" spans="1:15" s="57" customFormat="1" ht="40.5" customHeight="1" x14ac:dyDescent="0.35">
      <c r="A23" s="55">
        <v>11</v>
      </c>
      <c r="B23" s="163" t="s">
        <v>64</v>
      </c>
      <c r="C23" s="163"/>
      <c r="D23" s="163"/>
      <c r="E23" s="163"/>
      <c r="F23" s="56">
        <v>0</v>
      </c>
    </row>
    <row r="24" spans="1:15" s="57" customFormat="1" ht="40.5" customHeight="1" x14ac:dyDescent="0.35">
      <c r="A24" s="55">
        <v>12</v>
      </c>
      <c r="B24" s="163" t="s">
        <v>65</v>
      </c>
      <c r="C24" s="163"/>
      <c r="D24" s="163"/>
      <c r="E24" s="163"/>
      <c r="F24" s="56">
        <v>0</v>
      </c>
    </row>
    <row r="25" spans="1:15" s="57" customFormat="1" ht="40.5" customHeight="1" x14ac:dyDescent="0.35">
      <c r="A25" s="55">
        <v>13</v>
      </c>
      <c r="B25" s="163" t="s">
        <v>89</v>
      </c>
      <c r="C25" s="163"/>
      <c r="D25" s="163"/>
      <c r="E25" s="163"/>
      <c r="F25" s="56">
        <v>0</v>
      </c>
    </row>
    <row r="26" spans="1:15" s="57" customFormat="1" ht="50.25" customHeight="1" x14ac:dyDescent="0.35">
      <c r="A26" s="55">
        <v>14</v>
      </c>
      <c r="B26" s="163" t="s">
        <v>91</v>
      </c>
      <c r="C26" s="163"/>
      <c r="D26" s="163"/>
      <c r="E26" s="163"/>
      <c r="F26" s="56">
        <v>1000</v>
      </c>
    </row>
    <row r="27" spans="1:15" s="57" customFormat="1" ht="46.5" customHeight="1" x14ac:dyDescent="0.35">
      <c r="A27" s="55">
        <v>15</v>
      </c>
      <c r="B27" s="163" t="s">
        <v>66</v>
      </c>
      <c r="C27" s="163"/>
      <c r="D27" s="163"/>
      <c r="E27" s="163"/>
      <c r="F27" s="56">
        <f>(F10+H10)*2%</f>
        <v>2714.6</v>
      </c>
      <c r="I27" s="57" t="s">
        <v>59</v>
      </c>
    </row>
    <row r="28" spans="1:15" s="57" customFormat="1" ht="36" customHeight="1" x14ac:dyDescent="0.35">
      <c r="A28" s="55">
        <v>16</v>
      </c>
      <c r="B28" s="174" t="s">
        <v>58</v>
      </c>
      <c r="C28" s="174"/>
      <c r="D28" s="174"/>
      <c r="E28" s="174"/>
      <c r="F28" s="58">
        <f>ROUND(SUM(F17:F27)+F13,0)</f>
        <v>158064</v>
      </c>
      <c r="I28" s="59">
        <f>'[1]De-Commission'!H16</f>
        <v>10748.210850000001</v>
      </c>
      <c r="J28" s="59">
        <f>I28+F28</f>
        <v>168812.21085</v>
      </c>
      <c r="K28" s="57">
        <v>63000</v>
      </c>
      <c r="L28" s="57">
        <v>63000</v>
      </c>
      <c r="N28" s="57">
        <v>100000</v>
      </c>
      <c r="O28" s="57">
        <v>100000</v>
      </c>
    </row>
    <row r="29" spans="1:15" ht="14.25" customHeight="1" x14ac:dyDescent="0.3">
      <c r="A29" s="9"/>
      <c r="B29" s="9"/>
      <c r="C29" s="9"/>
      <c r="D29" s="9"/>
      <c r="E29" s="9"/>
      <c r="F29" s="9"/>
      <c r="G29" s="9"/>
      <c r="H29" s="9"/>
    </row>
    <row r="30" spans="1:15" s="34" customFormat="1" ht="17.5" x14ac:dyDescent="0.35">
      <c r="A30" s="46"/>
      <c r="B30" s="46"/>
      <c r="C30" s="46"/>
      <c r="D30" s="46"/>
      <c r="E30" s="46"/>
      <c r="F30" s="46"/>
      <c r="G30" s="46"/>
      <c r="H30" s="46"/>
    </row>
    <row r="31" spans="1:15" s="34" customFormat="1" ht="17.5" x14ac:dyDescent="0.35">
      <c r="A31" s="47"/>
      <c r="B31" s="39" t="s">
        <v>20</v>
      </c>
      <c r="C31" s="40"/>
      <c r="F31" s="40"/>
      <c r="G31" s="39" t="s">
        <v>21</v>
      </c>
      <c r="H31" s="40"/>
    </row>
    <row r="32" spans="1:15" s="34" customFormat="1" ht="17.5" x14ac:dyDescent="0.35">
      <c r="A32" s="47"/>
      <c r="B32" s="39" t="s">
        <v>28</v>
      </c>
      <c r="C32" s="40"/>
      <c r="F32" s="40"/>
      <c r="G32" s="39" t="s">
        <v>30</v>
      </c>
      <c r="H32" s="40"/>
    </row>
    <row r="33" spans="1:8" s="34" customFormat="1" ht="17.5" x14ac:dyDescent="0.35">
      <c r="A33" s="47"/>
      <c r="B33" s="39" t="s">
        <v>29</v>
      </c>
      <c r="C33" s="40"/>
      <c r="F33" s="40"/>
      <c r="G33" s="39" t="s">
        <v>29</v>
      </c>
      <c r="H33" s="40"/>
    </row>
  </sheetData>
  <mergeCells count="25">
    <mergeCell ref="B28:E28"/>
    <mergeCell ref="A3:H3"/>
    <mergeCell ref="B23:E23"/>
    <mergeCell ref="B24:E24"/>
    <mergeCell ref="B25:E25"/>
    <mergeCell ref="B26:E26"/>
    <mergeCell ref="B27:E27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C8:C9"/>
    <mergeCell ref="D8:D9"/>
    <mergeCell ref="A2:H2"/>
    <mergeCell ref="A4:D4"/>
    <mergeCell ref="E4:H4"/>
    <mergeCell ref="A6:H6"/>
    <mergeCell ref="A8:A9"/>
    <mergeCell ref="B8:B9"/>
  </mergeCells>
  <printOptions horizontalCentered="1"/>
  <pageMargins left="0" right="0" top="0.5" bottom="0.2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2"/>
  <sheetViews>
    <sheetView view="pageBreakPreview" topLeftCell="A17" zoomScale="80" zoomScaleSheetLayoutView="80" workbookViewId="0">
      <selection activeCell="A7" sqref="A7:XFD21"/>
    </sheetView>
  </sheetViews>
  <sheetFormatPr defaultColWidth="9.1796875" defaultRowHeight="13.5" x14ac:dyDescent="0.3"/>
  <cols>
    <col min="1" max="1" width="7.81640625" style="1" customWidth="1"/>
    <col min="2" max="2" width="42" style="1" customWidth="1"/>
    <col min="3" max="3" width="8.54296875" style="1" customWidth="1"/>
    <col min="4" max="4" width="11.7265625" style="1" customWidth="1"/>
    <col min="5" max="5" width="14.54296875" style="1" customWidth="1"/>
    <col min="6" max="6" width="21.453125" style="1" customWidth="1"/>
    <col min="7" max="7" width="14.453125" style="1" customWidth="1"/>
    <col min="8" max="8" width="18.26953125" style="1" customWidth="1"/>
    <col min="9" max="16384" width="9.1796875" style="1"/>
  </cols>
  <sheetData>
    <row r="2" spans="1:8" ht="42.75" customHeight="1" x14ac:dyDescent="0.3">
      <c r="A2" s="166" t="s">
        <v>0</v>
      </c>
      <c r="B2" s="166"/>
      <c r="C2" s="166"/>
      <c r="D2" s="166"/>
      <c r="E2" s="166"/>
      <c r="F2" s="166"/>
      <c r="G2" s="166"/>
      <c r="H2" s="166"/>
    </row>
    <row r="3" spans="1:8" ht="17.5" x14ac:dyDescent="0.35">
      <c r="A3" s="106" t="s">
        <v>95</v>
      </c>
      <c r="B3" s="106"/>
      <c r="C3" s="106"/>
      <c r="D3" s="106"/>
      <c r="E3" s="106"/>
      <c r="F3" s="106"/>
      <c r="G3" s="106"/>
      <c r="H3" s="106"/>
    </row>
    <row r="4" spans="1:8" ht="19.5" hidden="1" x14ac:dyDescent="0.3">
      <c r="A4" s="179" t="s">
        <v>47</v>
      </c>
      <c r="B4" s="179"/>
      <c r="C4" s="179"/>
      <c r="D4" s="179"/>
      <c r="E4" s="179" t="s">
        <v>46</v>
      </c>
      <c r="F4" s="179"/>
      <c r="G4" s="179"/>
      <c r="H4" s="179"/>
    </row>
    <row r="5" spans="1:8" x14ac:dyDescent="0.3">
      <c r="A5" s="2"/>
      <c r="B5" s="2"/>
      <c r="C5" s="2"/>
      <c r="D5" s="2"/>
      <c r="E5" s="3"/>
      <c r="F5" s="3"/>
      <c r="G5" s="3"/>
      <c r="H5" s="3"/>
    </row>
    <row r="6" spans="1:8" ht="58.5" customHeight="1" x14ac:dyDescent="0.3">
      <c r="A6" s="180" t="s">
        <v>88</v>
      </c>
      <c r="B6" s="181"/>
      <c r="C6" s="181"/>
      <c r="D6" s="181"/>
      <c r="E6" s="181"/>
      <c r="F6" s="181"/>
      <c r="G6" s="181"/>
      <c r="H6" s="182"/>
    </row>
    <row r="7" spans="1:8" ht="19.5" customHeight="1" x14ac:dyDescent="0.3">
      <c r="A7" s="48" t="s">
        <v>25</v>
      </c>
      <c r="E7" s="4"/>
    </row>
    <row r="8" spans="1:8" ht="33" customHeight="1" x14ac:dyDescent="0.3">
      <c r="A8" s="111" t="s">
        <v>1</v>
      </c>
      <c r="B8" s="113" t="s">
        <v>2</v>
      </c>
      <c r="C8" s="113" t="s">
        <v>3</v>
      </c>
      <c r="D8" s="113" t="s">
        <v>4</v>
      </c>
      <c r="E8" s="24" t="s">
        <v>5</v>
      </c>
      <c r="F8" s="24" t="s">
        <v>6</v>
      </c>
      <c r="G8" s="49" t="s">
        <v>7</v>
      </c>
      <c r="H8" s="25" t="s">
        <v>8</v>
      </c>
    </row>
    <row r="9" spans="1:8" ht="33" customHeight="1" x14ac:dyDescent="0.3">
      <c r="A9" s="112"/>
      <c r="B9" s="114"/>
      <c r="C9" s="114"/>
      <c r="D9" s="114"/>
      <c r="E9" s="24" t="s">
        <v>9</v>
      </c>
      <c r="F9" s="24" t="s">
        <v>9</v>
      </c>
      <c r="G9" s="24" t="s">
        <v>9</v>
      </c>
      <c r="H9" s="24" t="s">
        <v>9</v>
      </c>
    </row>
    <row r="10" spans="1:8" ht="33" customHeight="1" x14ac:dyDescent="0.3">
      <c r="A10" s="50">
        <v>1</v>
      </c>
      <c r="B10" s="27" t="s">
        <v>14</v>
      </c>
      <c r="C10" s="26" t="s">
        <v>10</v>
      </c>
      <c r="D10" s="51">
        <v>1</v>
      </c>
      <c r="E10" s="29">
        <v>4706</v>
      </c>
      <c r="F10" s="29">
        <f t="shared" ref="F10:F15" si="0">E10*D10</f>
        <v>4706</v>
      </c>
      <c r="G10" s="29">
        <v>932</v>
      </c>
      <c r="H10" s="29">
        <f>G10*D10</f>
        <v>932</v>
      </c>
    </row>
    <row r="11" spans="1:8" ht="33" customHeight="1" x14ac:dyDescent="0.3">
      <c r="A11" s="50">
        <f t="shared" ref="A11:A20" si="1">A10+1</f>
        <v>2</v>
      </c>
      <c r="B11" s="27" t="s">
        <v>15</v>
      </c>
      <c r="C11" s="26" t="s">
        <v>10</v>
      </c>
      <c r="D11" s="51">
        <v>0</v>
      </c>
      <c r="E11" s="29">
        <v>3054</v>
      </c>
      <c r="F11" s="29">
        <f t="shared" si="0"/>
        <v>0</v>
      </c>
      <c r="G11" s="29">
        <v>932</v>
      </c>
      <c r="H11" s="29">
        <f>G11*D11</f>
        <v>0</v>
      </c>
    </row>
    <row r="12" spans="1:8" ht="33" customHeight="1" x14ac:dyDescent="0.3">
      <c r="A12" s="50">
        <f t="shared" si="1"/>
        <v>3</v>
      </c>
      <c r="B12" s="27" t="s">
        <v>12</v>
      </c>
      <c r="C12" s="26" t="s">
        <v>40</v>
      </c>
      <c r="D12" s="51">
        <f>D11+D10</f>
        <v>1</v>
      </c>
      <c r="E12" s="29">
        <v>165</v>
      </c>
      <c r="F12" s="29">
        <f t="shared" si="0"/>
        <v>165</v>
      </c>
      <c r="G12" s="29">
        <v>61</v>
      </c>
      <c r="H12" s="29">
        <f>G12*D12</f>
        <v>61</v>
      </c>
    </row>
    <row r="13" spans="1:8" ht="33" customHeight="1" x14ac:dyDescent="0.3">
      <c r="A13" s="50">
        <f t="shared" si="1"/>
        <v>4</v>
      </c>
      <c r="B13" s="27" t="s">
        <v>26</v>
      </c>
      <c r="C13" s="26" t="s">
        <v>11</v>
      </c>
      <c r="D13" s="51">
        <v>1</v>
      </c>
      <c r="E13" s="29">
        <v>272</v>
      </c>
      <c r="F13" s="29">
        <f t="shared" si="0"/>
        <v>272</v>
      </c>
      <c r="G13" s="29">
        <v>106</v>
      </c>
      <c r="H13" s="29">
        <f>G13*D13</f>
        <v>106</v>
      </c>
    </row>
    <row r="14" spans="1:8" ht="33" customHeight="1" x14ac:dyDescent="0.3">
      <c r="A14" s="50">
        <f t="shared" si="1"/>
        <v>5</v>
      </c>
      <c r="B14" s="27" t="s">
        <v>27</v>
      </c>
      <c r="C14" s="26" t="s">
        <v>11</v>
      </c>
      <c r="D14" s="51">
        <v>0</v>
      </c>
      <c r="E14" s="29">
        <v>266</v>
      </c>
      <c r="F14" s="29">
        <f t="shared" si="0"/>
        <v>0</v>
      </c>
      <c r="G14" s="29">
        <v>106</v>
      </c>
      <c r="H14" s="29">
        <f>G14*D14</f>
        <v>0</v>
      </c>
    </row>
    <row r="15" spans="1:8" ht="33" customHeight="1" x14ac:dyDescent="0.3">
      <c r="A15" s="50">
        <f t="shared" si="1"/>
        <v>6</v>
      </c>
      <c r="B15" s="27" t="s">
        <v>16</v>
      </c>
      <c r="C15" s="26" t="s">
        <v>10</v>
      </c>
      <c r="D15" s="51">
        <v>0</v>
      </c>
      <c r="E15" s="29">
        <v>48</v>
      </c>
      <c r="F15" s="29">
        <f t="shared" si="0"/>
        <v>0</v>
      </c>
      <c r="G15" s="29"/>
      <c r="H15" s="29">
        <v>0</v>
      </c>
    </row>
    <row r="16" spans="1:8" ht="33" customHeight="1" x14ac:dyDescent="0.3">
      <c r="A16" s="50">
        <f t="shared" si="1"/>
        <v>7</v>
      </c>
      <c r="B16" s="27" t="s">
        <v>17</v>
      </c>
      <c r="C16" s="26" t="s">
        <v>10</v>
      </c>
      <c r="D16" s="51">
        <v>8</v>
      </c>
      <c r="E16" s="29">
        <v>16</v>
      </c>
      <c r="F16" s="29">
        <f>D16*E16</f>
        <v>128</v>
      </c>
      <c r="G16" s="29"/>
      <c r="H16" s="29">
        <v>0</v>
      </c>
    </row>
    <row r="17" spans="1:8" ht="33" customHeight="1" x14ac:dyDescent="0.3">
      <c r="A17" s="50">
        <f t="shared" si="1"/>
        <v>8</v>
      </c>
      <c r="B17" s="27" t="s">
        <v>18</v>
      </c>
      <c r="C17" s="26" t="s">
        <v>11</v>
      </c>
      <c r="D17" s="51">
        <v>1</v>
      </c>
      <c r="E17" s="29">
        <v>830</v>
      </c>
      <c r="F17" s="29">
        <f>D17*E17</f>
        <v>830</v>
      </c>
      <c r="G17" s="29">
        <v>390</v>
      </c>
      <c r="H17" s="29">
        <f>G17*D17</f>
        <v>390</v>
      </c>
    </row>
    <row r="18" spans="1:8" ht="42.75" customHeight="1" x14ac:dyDescent="0.3">
      <c r="A18" s="50">
        <f t="shared" si="1"/>
        <v>9</v>
      </c>
      <c r="B18" s="27" t="s">
        <v>39</v>
      </c>
      <c r="C18" s="26" t="s">
        <v>40</v>
      </c>
      <c r="D18" s="51">
        <v>1</v>
      </c>
      <c r="E18" s="29"/>
      <c r="F18" s="29"/>
      <c r="G18" s="29">
        <v>174</v>
      </c>
      <c r="H18" s="29">
        <f>G18*D18</f>
        <v>174</v>
      </c>
    </row>
    <row r="19" spans="1:8" ht="33" customHeight="1" x14ac:dyDescent="0.3">
      <c r="A19" s="50">
        <f t="shared" si="1"/>
        <v>10</v>
      </c>
      <c r="B19" s="27" t="s">
        <v>19</v>
      </c>
      <c r="C19" s="26" t="s">
        <v>13</v>
      </c>
      <c r="D19" s="28">
        <f>(10/1000*4.06)</f>
        <v>4.0599999999999997E-2</v>
      </c>
      <c r="E19" s="29">
        <v>21552</v>
      </c>
      <c r="F19" s="29">
        <f>E19*D19</f>
        <v>875.01119999999992</v>
      </c>
      <c r="G19" s="29">
        <v>2104</v>
      </c>
      <c r="H19" s="29">
        <f>D19*G19</f>
        <v>85.422399999999996</v>
      </c>
    </row>
    <row r="20" spans="1:8" ht="33" customHeight="1" x14ac:dyDescent="0.3">
      <c r="A20" s="50">
        <f t="shared" si="1"/>
        <v>11</v>
      </c>
      <c r="B20" s="27" t="s">
        <v>41</v>
      </c>
      <c r="C20" s="26" t="s">
        <v>42</v>
      </c>
      <c r="D20" s="6"/>
      <c r="E20" s="7"/>
      <c r="F20" s="29">
        <f>F19*3%</f>
        <v>26.250335999999997</v>
      </c>
      <c r="G20" s="29"/>
      <c r="H20" s="29"/>
    </row>
    <row r="21" spans="1:8" ht="40.5" customHeight="1" x14ac:dyDescent="0.3">
      <c r="A21" s="5"/>
      <c r="B21" s="8"/>
      <c r="C21" s="6"/>
      <c r="D21" s="6"/>
      <c r="E21" s="7"/>
      <c r="F21" s="52">
        <f>SUM(F10:F20)</f>
        <v>7002.261536</v>
      </c>
      <c r="G21" s="52"/>
      <c r="H21" s="52">
        <f>SUM(H10:H20)</f>
        <v>1748.4223999999999</v>
      </c>
    </row>
    <row r="22" spans="1:8" s="57" customFormat="1" ht="30.75" customHeight="1" x14ac:dyDescent="0.45">
      <c r="A22" s="55">
        <v>1</v>
      </c>
      <c r="B22" s="163" t="s">
        <v>52</v>
      </c>
      <c r="C22" s="178"/>
      <c r="D22" s="178"/>
      <c r="E22" s="178"/>
      <c r="F22" s="56">
        <f>F21</f>
        <v>7002.261536</v>
      </c>
    </row>
    <row r="23" spans="1:8" s="57" customFormat="1" ht="33" customHeight="1" x14ac:dyDescent="0.35">
      <c r="A23" s="55">
        <v>2</v>
      </c>
      <c r="B23" s="163" t="s">
        <v>53</v>
      </c>
      <c r="C23" s="163"/>
      <c r="D23" s="163"/>
      <c r="E23" s="163"/>
      <c r="F23" s="56">
        <f>H21</f>
        <v>1748.4223999999999</v>
      </c>
    </row>
    <row r="24" spans="1:8" s="57" customFormat="1" ht="38.25" customHeight="1" x14ac:dyDescent="0.35">
      <c r="A24" s="55">
        <v>3</v>
      </c>
      <c r="B24" s="163" t="s">
        <v>54</v>
      </c>
      <c r="C24" s="163"/>
      <c r="D24" s="163"/>
      <c r="E24" s="163"/>
      <c r="F24" s="56">
        <f>F23*30%</f>
        <v>524.52671999999995</v>
      </c>
    </row>
    <row r="25" spans="1:8" s="57" customFormat="1" ht="27" customHeight="1" x14ac:dyDescent="0.35">
      <c r="A25" s="55">
        <v>4</v>
      </c>
      <c r="B25" s="163" t="s">
        <v>62</v>
      </c>
      <c r="C25" s="163"/>
      <c r="D25" s="163"/>
      <c r="E25" s="163"/>
      <c r="F25" s="56">
        <v>0</v>
      </c>
    </row>
    <row r="26" spans="1:8" s="57" customFormat="1" ht="30.75" customHeight="1" x14ac:dyDescent="0.35">
      <c r="A26" s="55">
        <v>5</v>
      </c>
      <c r="B26" s="163" t="s">
        <v>61</v>
      </c>
      <c r="C26" s="163"/>
      <c r="D26" s="163"/>
      <c r="E26" s="163"/>
      <c r="F26" s="56">
        <f>F25+F24+F23</f>
        <v>2272.9491199999998</v>
      </c>
    </row>
    <row r="27" spans="1:8" s="57" customFormat="1" ht="54" customHeight="1" x14ac:dyDescent="0.35">
      <c r="A27" s="55">
        <v>6</v>
      </c>
      <c r="B27" s="175" t="s">
        <v>60</v>
      </c>
      <c r="C27" s="176"/>
      <c r="D27" s="176"/>
      <c r="E27" s="177"/>
      <c r="F27" s="56">
        <f>F26*20%</f>
        <v>454.58982399999996</v>
      </c>
    </row>
    <row r="28" spans="1:8" s="57" customFormat="1" ht="30.75" customHeight="1" x14ac:dyDescent="0.35">
      <c r="A28" s="55">
        <v>7</v>
      </c>
      <c r="B28" s="163" t="s">
        <v>55</v>
      </c>
      <c r="C28" s="163"/>
      <c r="D28" s="163"/>
      <c r="E28" s="163"/>
      <c r="F28" s="56">
        <f>F26*18%</f>
        <v>409.13084159999994</v>
      </c>
    </row>
    <row r="29" spans="1:8" s="57" customFormat="1" ht="46.5" customHeight="1" x14ac:dyDescent="0.35">
      <c r="A29" s="55">
        <v>8</v>
      </c>
      <c r="B29" s="163" t="s">
        <v>56</v>
      </c>
      <c r="C29" s="163"/>
      <c r="D29" s="163"/>
      <c r="E29" s="163"/>
      <c r="F29" s="56">
        <f>(F26)*(13%+4.75%)</f>
        <v>403.44846879999994</v>
      </c>
    </row>
    <row r="30" spans="1:8" s="57" customFormat="1" ht="40.5" customHeight="1" x14ac:dyDescent="0.35">
      <c r="A30" s="55">
        <v>9</v>
      </c>
      <c r="B30" s="163" t="s">
        <v>57</v>
      </c>
      <c r="C30" s="163"/>
      <c r="D30" s="163"/>
      <c r="E30" s="163"/>
      <c r="F30" s="56">
        <f>F22*2%</f>
        <v>140.04523072000001</v>
      </c>
    </row>
    <row r="31" spans="1:8" s="57" customFormat="1" ht="30" customHeight="1" x14ac:dyDescent="0.35">
      <c r="A31" s="55">
        <v>10</v>
      </c>
      <c r="B31" s="163" t="s">
        <v>63</v>
      </c>
      <c r="C31" s="163"/>
      <c r="D31" s="163"/>
      <c r="E31" s="163"/>
      <c r="F31" s="56">
        <f>(F26+F22)*2%</f>
        <v>185.50421312</v>
      </c>
    </row>
    <row r="32" spans="1:8" s="57" customFormat="1" ht="40.5" customHeight="1" x14ac:dyDescent="0.35">
      <c r="A32" s="55">
        <v>11</v>
      </c>
      <c r="B32" s="163" t="s">
        <v>64</v>
      </c>
      <c r="C32" s="163"/>
      <c r="D32" s="163"/>
      <c r="E32" s="163"/>
      <c r="F32" s="56">
        <v>0</v>
      </c>
    </row>
    <row r="33" spans="1:15" s="57" customFormat="1" ht="40.5" customHeight="1" x14ac:dyDescent="0.35">
      <c r="A33" s="55">
        <v>12</v>
      </c>
      <c r="B33" s="183" t="s">
        <v>65</v>
      </c>
      <c r="C33" s="184"/>
      <c r="D33" s="184"/>
      <c r="E33" s="185"/>
      <c r="F33" s="56">
        <v>0</v>
      </c>
    </row>
    <row r="34" spans="1:15" s="57" customFormat="1" ht="40.5" customHeight="1" x14ac:dyDescent="0.35">
      <c r="A34" s="55">
        <v>13</v>
      </c>
      <c r="B34" s="163" t="s">
        <v>89</v>
      </c>
      <c r="C34" s="163"/>
      <c r="D34" s="163"/>
      <c r="E34" s="163"/>
      <c r="F34" s="56">
        <v>0</v>
      </c>
    </row>
    <row r="35" spans="1:15" s="57" customFormat="1" ht="50.25" customHeight="1" x14ac:dyDescent="0.35">
      <c r="A35" s="55">
        <v>14</v>
      </c>
      <c r="B35" s="163" t="s">
        <v>92</v>
      </c>
      <c r="C35" s="163"/>
      <c r="D35" s="163"/>
      <c r="E35" s="163"/>
      <c r="F35" s="56">
        <v>500</v>
      </c>
    </row>
    <row r="36" spans="1:15" s="57" customFormat="1" ht="46.5" customHeight="1" x14ac:dyDescent="0.35">
      <c r="A36" s="55">
        <v>15</v>
      </c>
      <c r="B36" s="163" t="s">
        <v>66</v>
      </c>
      <c r="C36" s="163"/>
      <c r="D36" s="163"/>
      <c r="E36" s="163"/>
      <c r="F36" s="56">
        <f>(F20+H20)*2%</f>
        <v>0.52500671999999993</v>
      </c>
      <c r="I36" s="57" t="s">
        <v>59</v>
      </c>
    </row>
    <row r="37" spans="1:15" s="57" customFormat="1" ht="36" customHeight="1" x14ac:dyDescent="0.35">
      <c r="A37" s="55">
        <v>16</v>
      </c>
      <c r="B37" s="174" t="s">
        <v>58</v>
      </c>
      <c r="C37" s="174"/>
      <c r="D37" s="174"/>
      <c r="E37" s="174"/>
      <c r="F37" s="58">
        <f>ROUND(SUM(F26:F36)+F22,0)</f>
        <v>11368</v>
      </c>
      <c r="I37" s="59">
        <f>'[1]De-Commission'!H26</f>
        <v>0</v>
      </c>
      <c r="J37" s="59">
        <f>I37+F37</f>
        <v>11368</v>
      </c>
      <c r="K37" s="57">
        <v>63000</v>
      </c>
      <c r="L37" s="57">
        <v>63000</v>
      </c>
      <c r="N37" s="57">
        <v>100000</v>
      </c>
      <c r="O37" s="57">
        <v>100000</v>
      </c>
    </row>
    <row r="38" spans="1:15" ht="28.5" customHeight="1" x14ac:dyDescent="0.3">
      <c r="A38" s="9"/>
      <c r="B38" s="9"/>
      <c r="C38" s="9"/>
      <c r="D38" s="9"/>
      <c r="E38" s="9"/>
      <c r="F38" s="9"/>
      <c r="G38" s="9"/>
      <c r="H38" s="9"/>
    </row>
    <row r="39" spans="1:15" x14ac:dyDescent="0.3">
      <c r="A39" s="13"/>
      <c r="B39" s="13"/>
      <c r="C39" s="13"/>
      <c r="D39" s="13"/>
      <c r="E39" s="13"/>
      <c r="F39" s="13"/>
      <c r="G39" s="13"/>
      <c r="H39" s="13"/>
    </row>
    <row r="40" spans="1:15" ht="17.5" x14ac:dyDescent="0.35">
      <c r="A40" s="45"/>
      <c r="B40" s="39" t="s">
        <v>20</v>
      </c>
      <c r="C40" s="40"/>
      <c r="D40" s="40"/>
      <c r="E40" s="39"/>
      <c r="F40" s="40"/>
      <c r="G40" s="39" t="s">
        <v>21</v>
      </c>
      <c r="H40" s="37"/>
    </row>
    <row r="41" spans="1:15" ht="17.5" x14ac:dyDescent="0.35">
      <c r="A41" s="45"/>
      <c r="B41" s="39" t="s">
        <v>28</v>
      </c>
      <c r="C41" s="40"/>
      <c r="D41" s="40"/>
      <c r="E41" s="39"/>
      <c r="F41" s="40"/>
      <c r="G41" s="39" t="s">
        <v>30</v>
      </c>
      <c r="H41" s="37"/>
    </row>
    <row r="42" spans="1:15" ht="17.5" x14ac:dyDescent="0.35">
      <c r="A42" s="45"/>
      <c r="B42" s="39" t="s">
        <v>29</v>
      </c>
      <c r="C42" s="40"/>
      <c r="D42" s="40"/>
      <c r="E42" s="39"/>
      <c r="F42" s="40"/>
      <c r="G42" s="39" t="s">
        <v>29</v>
      </c>
      <c r="H42" s="37"/>
    </row>
  </sheetData>
  <mergeCells count="25">
    <mergeCell ref="B37:E37"/>
    <mergeCell ref="A3:H3"/>
    <mergeCell ref="B32:E32"/>
    <mergeCell ref="B33:E33"/>
    <mergeCell ref="B34:E34"/>
    <mergeCell ref="B35:E35"/>
    <mergeCell ref="B36:E36"/>
    <mergeCell ref="B27:E27"/>
    <mergeCell ref="B28:E28"/>
    <mergeCell ref="B29:E29"/>
    <mergeCell ref="B30:E30"/>
    <mergeCell ref="B31:E31"/>
    <mergeCell ref="B22:E22"/>
    <mergeCell ref="B23:E23"/>
    <mergeCell ref="B24:E24"/>
    <mergeCell ref="B25:E25"/>
    <mergeCell ref="A2:H2"/>
    <mergeCell ref="A4:D4"/>
    <mergeCell ref="E4:H4"/>
    <mergeCell ref="A6:H6"/>
    <mergeCell ref="B26:E26"/>
    <mergeCell ref="A8:A9"/>
    <mergeCell ref="B8:B9"/>
    <mergeCell ref="C8:C9"/>
    <mergeCell ref="D8:D9"/>
  </mergeCells>
  <printOptions horizontalCentered="1"/>
  <pageMargins left="0" right="0" top="0.5" bottom="0.2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19"/>
  <sheetViews>
    <sheetView view="pageBreakPreview" zoomScale="80" zoomScaleSheetLayoutView="80" workbookViewId="0">
      <selection activeCell="C8" sqref="C8:D8"/>
    </sheetView>
  </sheetViews>
  <sheetFormatPr defaultColWidth="9.1796875" defaultRowHeight="13.5" x14ac:dyDescent="0.3"/>
  <cols>
    <col min="1" max="1" width="7.81640625" style="1" customWidth="1"/>
    <col min="2" max="2" width="45.453125" style="1" customWidth="1"/>
    <col min="3" max="3" width="19.1796875" style="1" customWidth="1"/>
    <col min="4" max="4" width="20.453125" style="1" customWidth="1"/>
    <col min="5" max="5" width="12.7265625" style="1" customWidth="1"/>
    <col min="6" max="6" width="22.7265625" style="1" customWidth="1"/>
    <col min="7" max="7" width="11.7265625" style="1" customWidth="1"/>
    <col min="8" max="8" width="15.453125" style="1" customWidth="1"/>
    <col min="9" max="16384" width="9.1796875" style="1"/>
  </cols>
  <sheetData>
    <row r="2" spans="1:8" ht="27.75" customHeight="1" x14ac:dyDescent="0.3">
      <c r="A2" s="100" t="s">
        <v>44</v>
      </c>
      <c r="B2" s="100"/>
      <c r="C2" s="100"/>
      <c r="D2" s="100"/>
      <c r="E2" s="100"/>
      <c r="F2" s="100"/>
      <c r="G2" s="100"/>
      <c r="H2" s="100"/>
    </row>
    <row r="3" spans="1:8" ht="17.5" x14ac:dyDescent="0.35">
      <c r="A3" s="106" t="s">
        <v>95</v>
      </c>
      <c r="B3" s="106"/>
      <c r="C3" s="106"/>
      <c r="D3" s="106"/>
      <c r="E3" s="106"/>
      <c r="F3" s="106"/>
      <c r="G3" s="106"/>
      <c r="H3" s="106"/>
    </row>
    <row r="4" spans="1:8" ht="19.5" x14ac:dyDescent="0.3">
      <c r="A4" s="179" t="s">
        <v>48</v>
      </c>
      <c r="B4" s="179"/>
      <c r="C4" s="179"/>
      <c r="D4" s="179"/>
      <c r="E4" s="179" t="s">
        <v>46</v>
      </c>
      <c r="F4" s="179"/>
      <c r="G4" s="179"/>
      <c r="H4" s="179"/>
    </row>
    <row r="5" spans="1:8" x14ac:dyDescent="0.3">
      <c r="A5" s="2"/>
      <c r="B5" s="2"/>
      <c r="C5" s="2"/>
      <c r="D5" s="2"/>
      <c r="E5" s="3"/>
      <c r="F5" s="3"/>
      <c r="G5" s="3"/>
      <c r="H5" s="3"/>
    </row>
    <row r="6" spans="1:8" ht="59.25" customHeight="1" x14ac:dyDescent="0.3">
      <c r="A6" s="186" t="str">
        <f>A!A7</f>
        <v>Estimate for replacement of 8M PSC Broken poles due to Rain and Wind: 07-05-2022 in Mudalakoppalu Village_Kempegowda  TC (141215-63kVA), Halebeedu Panchayath in  Bilikere Section &amp; Bilikere Sub-Division.</v>
      </c>
      <c r="B6" s="186"/>
      <c r="C6" s="186"/>
      <c r="D6" s="186"/>
      <c r="E6" s="186"/>
      <c r="F6" s="186"/>
      <c r="G6" s="186"/>
      <c r="H6" s="186"/>
    </row>
    <row r="7" spans="1:8" ht="59.25" customHeight="1" x14ac:dyDescent="0.3">
      <c r="A7" s="33" t="s">
        <v>38</v>
      </c>
      <c r="B7" s="33" t="s">
        <v>2</v>
      </c>
      <c r="C7" s="189" t="s">
        <v>90</v>
      </c>
      <c r="D7" s="190"/>
      <c r="E7" s="12"/>
      <c r="F7" s="12"/>
      <c r="G7" s="12"/>
      <c r="H7" s="12"/>
    </row>
    <row r="8" spans="1:8" ht="30.75" customHeight="1" x14ac:dyDescent="0.3">
      <c r="A8" s="26" t="s">
        <v>33</v>
      </c>
      <c r="B8" s="53" t="s">
        <v>36</v>
      </c>
      <c r="C8" s="187" t="e">
        <f>A!#REF!</f>
        <v>#REF!</v>
      </c>
      <c r="D8" s="188"/>
      <c r="E8" s="12"/>
      <c r="F8" s="12"/>
      <c r="G8" s="12"/>
      <c r="H8" s="12"/>
    </row>
    <row r="9" spans="1:8" ht="30.75" customHeight="1" x14ac:dyDescent="0.3">
      <c r="A9" s="26" t="s">
        <v>34</v>
      </c>
      <c r="B9" s="53" t="s">
        <v>37</v>
      </c>
      <c r="C9" s="187">
        <f>B!F28</f>
        <v>158064</v>
      </c>
      <c r="D9" s="188"/>
      <c r="E9" s="12"/>
      <c r="F9" s="12"/>
      <c r="G9" s="12"/>
      <c r="H9" s="12"/>
    </row>
    <row r="10" spans="1:8" ht="30.75" customHeight="1" x14ac:dyDescent="0.3">
      <c r="A10" s="26" t="s">
        <v>35</v>
      </c>
      <c r="B10" s="53" t="s">
        <v>36</v>
      </c>
      <c r="C10" s="187" t="e">
        <f>A!#REF!</f>
        <v>#REF!</v>
      </c>
      <c r="D10" s="188"/>
      <c r="E10" s="12"/>
      <c r="F10" s="12"/>
      <c r="G10" s="12"/>
      <c r="H10" s="12"/>
    </row>
    <row r="11" spans="1:8" ht="30.75" customHeight="1" x14ac:dyDescent="0.3">
      <c r="A11" s="26" t="s">
        <v>49</v>
      </c>
      <c r="B11" s="53" t="s">
        <v>50</v>
      </c>
      <c r="C11" s="187">
        <v>0</v>
      </c>
      <c r="D11" s="188"/>
      <c r="E11" s="12"/>
      <c r="F11" s="12"/>
      <c r="G11" s="12"/>
      <c r="H11" s="12"/>
    </row>
    <row r="12" spans="1:8" ht="30.75" customHeight="1" x14ac:dyDescent="0.3">
      <c r="A12" s="26"/>
      <c r="B12" s="53"/>
      <c r="C12" s="187" t="e">
        <f>ROUNDUP(SUM(C8:D11),0)</f>
        <v>#REF!</v>
      </c>
      <c r="D12" s="188"/>
      <c r="E12" s="12"/>
      <c r="F12" s="12"/>
      <c r="G12" s="12"/>
      <c r="H12" s="12"/>
    </row>
    <row r="13" spans="1:8" ht="14.25" customHeight="1" x14ac:dyDescent="0.3">
      <c r="A13" s="9"/>
      <c r="B13" s="9"/>
      <c r="C13" s="9"/>
      <c r="D13" s="9"/>
      <c r="E13" s="9"/>
      <c r="F13" s="9"/>
      <c r="G13" s="9"/>
      <c r="H13" s="9"/>
    </row>
    <row r="14" spans="1:8" ht="14.25" customHeight="1" x14ac:dyDescent="0.3">
      <c r="A14" s="9"/>
      <c r="B14" s="9"/>
      <c r="C14" s="9"/>
      <c r="D14" s="9"/>
      <c r="E14" s="9"/>
      <c r="F14" s="9"/>
      <c r="G14" s="9"/>
      <c r="H14" s="9"/>
    </row>
    <row r="15" spans="1:8" ht="14.25" customHeight="1" x14ac:dyDescent="0.3">
      <c r="A15" s="9"/>
      <c r="B15" s="9"/>
      <c r="C15" s="9"/>
      <c r="D15" s="9"/>
      <c r="E15" s="9"/>
      <c r="F15" s="9"/>
      <c r="G15" s="9"/>
      <c r="H15" s="9"/>
    </row>
    <row r="16" spans="1:8" x14ac:dyDescent="0.3">
      <c r="A16" s="10"/>
      <c r="B16" s="10"/>
      <c r="C16" s="10"/>
      <c r="D16" s="10"/>
      <c r="E16" s="10"/>
      <c r="F16" s="10"/>
      <c r="G16" s="10"/>
      <c r="H16" s="10"/>
    </row>
    <row r="17" spans="1:6" ht="17.5" x14ac:dyDescent="0.35">
      <c r="A17" s="47"/>
      <c r="B17" s="39" t="s">
        <v>20</v>
      </c>
      <c r="C17" s="54"/>
      <c r="D17" s="54"/>
      <c r="E17" s="34"/>
      <c r="F17" s="39" t="s">
        <v>21</v>
      </c>
    </row>
    <row r="18" spans="1:6" ht="17.5" x14ac:dyDescent="0.35">
      <c r="A18" s="47"/>
      <c r="B18" s="39" t="s">
        <v>28</v>
      </c>
      <c r="C18" s="54"/>
      <c r="D18" s="54"/>
      <c r="E18" s="34"/>
      <c r="F18" s="39" t="s">
        <v>30</v>
      </c>
    </row>
    <row r="19" spans="1:6" ht="17.5" x14ac:dyDescent="0.35">
      <c r="A19" s="47"/>
      <c r="B19" s="39" t="s">
        <v>29</v>
      </c>
      <c r="C19" s="54"/>
      <c r="D19" s="54"/>
      <c r="E19" s="34"/>
      <c r="F19" s="39" t="s">
        <v>29</v>
      </c>
    </row>
  </sheetData>
  <mergeCells count="11">
    <mergeCell ref="C12:D12"/>
    <mergeCell ref="C7:D7"/>
    <mergeCell ref="C8:D8"/>
    <mergeCell ref="C9:D9"/>
    <mergeCell ref="C10:D10"/>
    <mergeCell ref="C11:D11"/>
    <mergeCell ref="A2:H2"/>
    <mergeCell ref="A4:D4"/>
    <mergeCell ref="E4:H4"/>
    <mergeCell ref="A6:H6"/>
    <mergeCell ref="A3:H3"/>
  </mergeCells>
  <printOptions horizontalCentered="1"/>
  <pageMargins left="0" right="0" top="0.5" bottom="0.2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88"/>
  <sheetViews>
    <sheetView view="pageBreakPreview" zoomScale="60" zoomScaleNormal="115" workbookViewId="0">
      <pane ySplit="3" topLeftCell="A4" activePane="bottomLeft" state="frozen"/>
      <selection pane="bottomLeft" activeCell="H19" sqref="H19"/>
    </sheetView>
  </sheetViews>
  <sheetFormatPr defaultRowHeight="12.5" x14ac:dyDescent="0.25"/>
  <cols>
    <col min="2" max="2" width="5.1796875" customWidth="1"/>
    <col min="3" max="3" width="5.81640625" customWidth="1"/>
    <col min="4" max="4" width="4.54296875" customWidth="1"/>
    <col min="5" max="5" width="7" customWidth="1"/>
    <col min="6" max="7" width="5.7265625" customWidth="1"/>
    <col min="8" max="8" width="7" customWidth="1"/>
    <col min="9" max="9" width="6.1796875" customWidth="1"/>
    <col min="10" max="10" width="8.7265625" customWidth="1"/>
    <col min="11" max="11" width="6.81640625" customWidth="1"/>
    <col min="12" max="12" width="6.26953125" customWidth="1"/>
    <col min="13" max="13" width="7.453125" customWidth="1"/>
    <col min="14" max="14" width="7.54296875" customWidth="1"/>
    <col min="15" max="18" width="11" customWidth="1"/>
    <col min="19" max="19" width="45.54296875" customWidth="1"/>
  </cols>
  <sheetData>
    <row r="1" spans="1:19" ht="15.5" x14ac:dyDescent="0.35">
      <c r="A1" s="192" t="s">
        <v>81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 t="s">
        <v>83</v>
      </c>
      <c r="Q1" s="192"/>
      <c r="R1" s="192"/>
      <c r="S1" s="61" t="s">
        <v>87</v>
      </c>
    </row>
    <row r="2" spans="1:19" s="60" customFormat="1" ht="13" x14ac:dyDescent="0.3">
      <c r="A2" s="63"/>
      <c r="B2" s="191" t="s">
        <v>68</v>
      </c>
      <c r="C2" s="191"/>
      <c r="D2" s="191" t="s">
        <v>69</v>
      </c>
      <c r="E2" s="191"/>
      <c r="F2" s="191" t="s">
        <v>71</v>
      </c>
      <c r="G2" s="191" t="s">
        <v>72</v>
      </c>
      <c r="H2" s="191" t="s">
        <v>73</v>
      </c>
      <c r="I2" s="191" t="s">
        <v>79</v>
      </c>
      <c r="J2" s="191" t="s">
        <v>80</v>
      </c>
      <c r="K2" s="193" t="s">
        <v>74</v>
      </c>
      <c r="L2" s="191" t="s">
        <v>75</v>
      </c>
      <c r="M2" s="191" t="s">
        <v>76</v>
      </c>
      <c r="N2" s="191" t="s">
        <v>77</v>
      </c>
      <c r="O2" s="191" t="s">
        <v>78</v>
      </c>
      <c r="P2" s="64" t="s">
        <v>84</v>
      </c>
      <c r="Q2" s="64" t="s">
        <v>85</v>
      </c>
      <c r="R2" s="64"/>
      <c r="S2" s="191" t="s">
        <v>82</v>
      </c>
    </row>
    <row r="3" spans="1:19" s="60" customFormat="1" ht="13" x14ac:dyDescent="0.3">
      <c r="A3" s="63" t="s">
        <v>67</v>
      </c>
      <c r="B3" s="64">
        <v>9</v>
      </c>
      <c r="C3" s="64" t="s">
        <v>70</v>
      </c>
      <c r="D3" s="64">
        <v>9</v>
      </c>
      <c r="E3" s="64" t="s">
        <v>70</v>
      </c>
      <c r="F3" s="191"/>
      <c r="G3" s="191"/>
      <c r="H3" s="191"/>
      <c r="I3" s="191"/>
      <c r="J3" s="191"/>
      <c r="K3" s="193"/>
      <c r="L3" s="191"/>
      <c r="M3" s="191"/>
      <c r="N3" s="191"/>
      <c r="O3" s="191"/>
      <c r="P3" s="64"/>
      <c r="Q3" s="64" t="s">
        <v>86</v>
      </c>
      <c r="R3" s="64"/>
      <c r="S3" s="191"/>
    </row>
    <row r="4" spans="1:19" ht="22.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ht="22.5" customHeight="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22.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</row>
    <row r="7" spans="1:19" ht="22.5" customHeight="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19" ht="22.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</row>
    <row r="9" spans="1:19" ht="22.5" customHeight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1:19" ht="22.5" customHeight="1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</row>
    <row r="11" spans="1:19" ht="22.5" customHeight="1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</row>
    <row r="12" spans="1:19" ht="22.5" customHeight="1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</row>
    <row r="13" spans="1:19" ht="22.5" customHeight="1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ht="22.5" customHeight="1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</row>
    <row r="15" spans="1:19" ht="22.5" customHeight="1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</row>
    <row r="16" spans="1:19" ht="22.5" customHeight="1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</row>
    <row r="17" spans="1:19" ht="22.5" customHeight="1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</row>
    <row r="18" spans="1:19" ht="22.5" customHeight="1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</row>
    <row r="19" spans="1:19" ht="22.5" customHeight="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</row>
    <row r="20" spans="1:19" ht="22.5" customHeight="1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1:19" ht="22.5" customHeight="1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1:19" ht="22.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1:19" ht="22.5" customHeight="1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pans="1:19" ht="22.5" customHeight="1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pans="1:19" ht="22.5" customHeight="1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ht="22.5" customHeight="1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ht="22.5" customHeight="1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ht="22.5" customHeight="1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ht="22.5" customHeight="1" x14ac:dyDescent="0.2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ht="22.5" customHeigh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pans="1:19" ht="22.5" customHeight="1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spans="1:19" ht="22.5" customHeigh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spans="1:19" ht="22.5" customHeigh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spans="1:19" ht="22.5" customHeight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spans="1:19" ht="22.5" customHeight="1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pans="1:19" ht="22.5" customHeight="1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</row>
    <row r="37" spans="1:19" ht="22.5" customHeight="1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</row>
    <row r="38" spans="1:19" ht="22.5" customHeight="1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</row>
    <row r="39" spans="1:19" ht="22.5" customHeight="1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</row>
    <row r="40" spans="1:19" ht="22.5" customHeight="1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</row>
    <row r="41" spans="1:19" ht="22.5" customHeight="1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</row>
    <row r="42" spans="1:19" ht="22.5" customHeight="1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</row>
    <row r="43" spans="1:19" ht="22.5" customHeight="1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</row>
    <row r="44" spans="1:19" ht="22.5" customHeight="1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</row>
    <row r="45" spans="1:19" ht="22.5" customHeight="1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</row>
    <row r="46" spans="1:19" ht="22.5" customHeight="1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</row>
    <row r="47" spans="1:19" ht="22.5" customHeight="1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</row>
    <row r="48" spans="1:19" ht="22.5" customHeight="1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</row>
    <row r="49" spans="1:19" ht="22.5" customHeight="1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ht="22.5" customHeight="1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</row>
    <row r="51" spans="1:19" ht="22.5" customHeight="1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</row>
    <row r="52" spans="1:19" ht="22.5" customHeight="1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</row>
    <row r="53" spans="1:19" ht="22.5" customHeight="1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19" ht="22.5" customHeight="1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19" ht="22.5" customHeight="1" x14ac:dyDescent="0.2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19" ht="22.5" customHeight="1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19" ht="22.5" customHeight="1" x14ac:dyDescent="0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</row>
    <row r="58" spans="1:19" ht="22.5" customHeight="1" x14ac:dyDescent="0.2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</row>
    <row r="59" spans="1:19" ht="22.5" customHeight="1" x14ac:dyDescent="0.2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22.5" customHeight="1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22.5" customHeight="1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22.5" customHeight="1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19" ht="22.5" customHeight="1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19" ht="22.5" customHeight="1" x14ac:dyDescent="0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</row>
    <row r="65" spans="1:19" ht="22.5" customHeight="1" x14ac:dyDescent="0.2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</row>
    <row r="66" spans="1:19" ht="22.5" customHeight="1" x14ac:dyDescent="0.2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</row>
    <row r="67" spans="1:19" ht="22.5" customHeight="1" x14ac:dyDescent="0.2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</row>
    <row r="68" spans="1:19" ht="22.5" customHeight="1" x14ac:dyDescent="0.2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</row>
    <row r="69" spans="1:19" ht="22.5" customHeight="1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</row>
    <row r="70" spans="1:19" ht="22.5" customHeight="1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</row>
    <row r="71" spans="1:19" ht="22.5" customHeight="1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</row>
    <row r="72" spans="1:19" ht="22.5" customHeight="1" x14ac:dyDescent="0.2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</row>
    <row r="73" spans="1:19" ht="22.5" customHeight="1" x14ac:dyDescent="0.2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</row>
    <row r="74" spans="1:19" ht="22.5" customHeight="1" x14ac:dyDescent="0.2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</row>
    <row r="75" spans="1:19" ht="22.5" customHeight="1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</row>
    <row r="76" spans="1:19" ht="22.5" customHeight="1" x14ac:dyDescent="0.2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</row>
    <row r="77" spans="1:19" ht="22.5" customHeight="1" x14ac:dyDescent="0.2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</row>
    <row r="78" spans="1:19" ht="22.5" customHeight="1" x14ac:dyDescent="0.2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</row>
    <row r="79" spans="1:19" ht="22.5" customHeight="1" x14ac:dyDescent="0.2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</row>
    <row r="80" spans="1:19" ht="22.5" customHeight="1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</row>
    <row r="81" spans="1:19" ht="22.5" customHeight="1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</row>
    <row r="82" spans="1:19" ht="22.5" customHeight="1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</row>
    <row r="83" spans="1:19" ht="22.5" customHeight="1" x14ac:dyDescent="0.2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</row>
    <row r="84" spans="1:19" ht="22.5" customHeight="1" x14ac:dyDescent="0.2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</row>
    <row r="85" spans="1:19" ht="22.5" customHeight="1" x14ac:dyDescent="0.2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</row>
    <row r="86" spans="1:19" ht="22.5" customHeight="1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</row>
    <row r="87" spans="1:19" ht="22.5" customHeight="1" x14ac:dyDescent="0.2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</row>
    <row r="88" spans="1:19" ht="22.5" customHeight="1" x14ac:dyDescent="0.2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</row>
  </sheetData>
  <mergeCells count="15">
    <mergeCell ref="S2:S3"/>
    <mergeCell ref="P1:R1"/>
    <mergeCell ref="B2:C2"/>
    <mergeCell ref="D2:E2"/>
    <mergeCell ref="A1:O1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7" right="0.7" top="0.75" bottom="0.75" header="0.3" footer="0.3"/>
  <pageSetup paperSize="9" scale="72" orientation="landscape" r:id="rId1"/>
  <rowBreaks count="1" manualBreakCount="1">
    <brk id="2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</vt:lpstr>
      <vt:lpstr>DE-COMM </vt:lpstr>
      <vt:lpstr>B</vt:lpstr>
      <vt:lpstr>C</vt:lpstr>
      <vt:lpstr>Abstract</vt:lpstr>
      <vt:lpstr>Sheet1</vt:lpstr>
      <vt:lpstr>A!Print_Area</vt:lpstr>
      <vt:lpstr>Abstract!Print_Area</vt:lpstr>
      <vt:lpstr>B!Print_Area</vt:lpstr>
      <vt:lpstr>'C'!Print_Area</vt:lpstr>
      <vt:lpstr>'DE-COMM '!Print_Area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JAYAKUMAR J</dc:creator>
  <cp:lastModifiedBy>91866</cp:lastModifiedBy>
  <cp:lastPrinted>2022-06-17T08:59:19Z</cp:lastPrinted>
  <dcterms:created xsi:type="dcterms:W3CDTF">2019-06-01T07:32:02Z</dcterms:created>
  <dcterms:modified xsi:type="dcterms:W3CDTF">2022-06-17T09:00:21Z</dcterms:modified>
</cp:coreProperties>
</file>