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G:\My Drive\Department\BILIKERE\ESTIMATE\Maint\BILIKERE\dolo\"/>
    </mc:Choice>
  </mc:AlternateContent>
  <xr:revisionPtr revIDLastSave="0" documentId="13_ncr:1_{B870C4CD-3389-49BF-8D1B-50E6FBF5514C}" xr6:coauthVersionLast="47" xr6:coauthVersionMax="47" xr10:uidLastSave="{00000000-0000-0000-0000-000000000000}"/>
  <bookViews>
    <workbookView xWindow="-110" yWindow="-110" windowWidth="19420" windowHeight="10300" activeTab="1" xr2:uid="{00000000-000D-0000-FFFF-FFFF00000000}"/>
  </bookViews>
  <sheets>
    <sheet name="HG" sheetId="1" r:id="rId1"/>
    <sheet name="BOL" sheetId="2" r:id="rId2"/>
  </sheets>
  <definedNames>
    <definedName name="_xlnm.Print_Area" localSheetId="1">BOL!$A$1:$I$32</definedName>
    <definedName name="_xlnm.Print_Area" localSheetId="0">HG!$A$1:$I$32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2" i="2" l="1"/>
  <c r="L32" i="2"/>
  <c r="K32" i="2"/>
  <c r="M29" i="2"/>
  <c r="M30" i="2" s="1"/>
  <c r="M31" i="2" s="1"/>
  <c r="M33" i="2" s="1"/>
  <c r="M34" i="2" s="1"/>
  <c r="M35" i="2" s="1"/>
  <c r="L29" i="2"/>
  <c r="L30" i="2" s="1"/>
  <c r="L31" i="2" s="1"/>
  <c r="L33" i="2" s="1"/>
  <c r="L34" i="2" s="1"/>
  <c r="L35" i="2" s="1"/>
  <c r="K29" i="2"/>
  <c r="K30" i="2" s="1"/>
  <c r="K31" i="2" s="1"/>
  <c r="K33" i="2" s="1"/>
  <c r="K34" i="2" s="1"/>
  <c r="K35" i="2" s="1"/>
  <c r="J20" i="2"/>
  <c r="A14" i="2"/>
  <c r="A15" i="2" s="1"/>
  <c r="A16" i="2" s="1"/>
  <c r="A17" i="2" s="1"/>
  <c r="A18" i="2" s="1"/>
  <c r="A19" i="2" s="1"/>
  <c r="L11" i="2"/>
  <c r="N11" i="2" s="1"/>
  <c r="N12" i="2" s="1"/>
  <c r="N13" i="2" s="1"/>
  <c r="G9" i="2"/>
  <c r="I8" i="2"/>
  <c r="I10" i="2" s="1"/>
  <c r="G12" i="2" s="1"/>
  <c r="G8" i="2"/>
  <c r="G10" i="2" s="1"/>
  <c r="G11" i="2" s="1"/>
  <c r="J20" i="1"/>
  <c r="L11" i="1"/>
  <c r="N11" i="1" s="1"/>
  <c r="N12" i="1" s="1"/>
  <c r="N13" i="1" s="1"/>
  <c r="A14" i="1"/>
  <c r="A15" i="1" s="1"/>
  <c r="A16" i="1" s="1"/>
  <c r="A17" i="1" s="1"/>
  <c r="A18" i="1" s="1"/>
  <c r="A19" i="1" s="1"/>
  <c r="G18" i="2" l="1"/>
  <c r="G19" i="2"/>
  <c r="G13" i="2"/>
  <c r="G14" i="2" s="1"/>
  <c r="G15" i="2"/>
  <c r="I8" i="1"/>
  <c r="G8" i="1"/>
  <c r="M32" i="1"/>
  <c r="L32" i="1"/>
  <c r="K32" i="1"/>
  <c r="M29" i="1"/>
  <c r="M30" i="1" s="1"/>
  <c r="M31" i="1" s="1"/>
  <c r="L29" i="1"/>
  <c r="L30" i="1" s="1"/>
  <c r="L31" i="1" s="1"/>
  <c r="K29" i="1"/>
  <c r="K30" i="1" s="1"/>
  <c r="K31" i="1" s="1"/>
  <c r="G9" i="1"/>
  <c r="G17" i="2" l="1"/>
  <c r="G16" i="2"/>
  <c r="M33" i="1"/>
  <c r="M34" i="1" s="1"/>
  <c r="M35" i="1" s="1"/>
  <c r="I10" i="1"/>
  <c r="K33" i="1"/>
  <c r="K34" i="1" s="1"/>
  <c r="K35" i="1" s="1"/>
  <c r="L33" i="1"/>
  <c r="L34" i="1" s="1"/>
  <c r="L35" i="1" s="1"/>
  <c r="G10" i="1"/>
  <c r="G11" i="1" s="1"/>
  <c r="K20" i="2" l="1"/>
  <c r="G21" i="2"/>
  <c r="K21" i="2" s="1"/>
  <c r="G18" i="1"/>
  <c r="G12" i="1"/>
  <c r="G15" i="1" l="1"/>
  <c r="G13" i="1"/>
  <c r="G14" i="1" s="1"/>
  <c r="G19" i="1"/>
  <c r="G17" i="1" l="1"/>
  <c r="G16" i="1"/>
  <c r="K20" i="1" s="1"/>
  <c r="G21" i="1"/>
  <c r="K21" i="1" s="1"/>
</calcChain>
</file>

<file path=xl/sharedStrings.xml><?xml version="1.0" encoding="utf-8"?>
<sst xmlns="http://schemas.openxmlformats.org/spreadsheetml/2006/main" count="88" uniqueCount="45">
  <si>
    <t>CHAMUNDESHWARI ELECTRICITY SUPPLY CORPORATION LIMITED</t>
  </si>
  <si>
    <t>SL.No</t>
  </si>
  <si>
    <t>Particulars</t>
  </si>
  <si>
    <t>Unit</t>
  </si>
  <si>
    <t>Item Code</t>
  </si>
  <si>
    <t>Qty</t>
  </si>
  <si>
    <t>Material Cost</t>
  </si>
  <si>
    <t>Labour cost</t>
  </si>
  <si>
    <t>Rate</t>
  </si>
  <si>
    <t>Amount</t>
  </si>
  <si>
    <t>Alkathene Tube</t>
  </si>
  <si>
    <t>Coil</t>
  </si>
  <si>
    <t>TOTAL</t>
  </si>
  <si>
    <r>
      <rPr>
        <b/>
        <sz val="14"/>
        <color theme="1"/>
        <rFont val="Verdana"/>
        <family val="2"/>
      </rPr>
      <t>CERTIFICATE:-</t>
    </r>
    <r>
      <rPr>
        <sz val="14"/>
        <rFont val="Garamond"/>
        <family val="1"/>
      </rPr>
      <t xml:space="preserve"> </t>
    </r>
    <r>
      <rPr>
        <sz val="14"/>
        <rFont val="Verdana"/>
        <family val="2"/>
      </rPr>
      <t xml:space="preserve"> Certified that I have personally visited the spot and prepared this estimate using current schedule of rates in the most economical and safe way of executing the work.</t>
    </r>
  </si>
  <si>
    <t>kva</t>
  </si>
  <si>
    <t>kw</t>
  </si>
  <si>
    <t>Assistant Executive Engineer( Ele)</t>
  </si>
  <si>
    <t>Assistant. Engineer (Ele)</t>
  </si>
  <si>
    <t>Loading</t>
  </si>
  <si>
    <t>O&amp;M Sub-Division,</t>
  </si>
  <si>
    <t xml:space="preserve">  O &amp; M Section,</t>
  </si>
  <si>
    <t>Individual Phase Lo</t>
  </si>
  <si>
    <t>CESC, Bilikere</t>
  </si>
  <si>
    <t xml:space="preserve">   CESC, Bilikere</t>
  </si>
  <si>
    <t>Set</t>
  </si>
  <si>
    <t xml:space="preserve">Labour Charges </t>
  </si>
  <si>
    <t>Special Locality Allowance @ 30% on labour charges on Sl. No. 2</t>
  </si>
  <si>
    <t>Total Labour Charges 2+3</t>
  </si>
  <si>
    <t xml:space="preserve">ESCOM Establishment cost @ 20% on labour charges as applicable </t>
  </si>
  <si>
    <t>Goods and Service Tax @ 18% on Total labour charges</t>
  </si>
  <si>
    <t>Transportation cost from stores to site (2% on material Sl No: a)</t>
  </si>
  <si>
    <t>Contingencies @ 2% on Total material &amp; labour</t>
  </si>
  <si>
    <t>Total Cost of Estimate in Rs.</t>
  </si>
  <si>
    <t>Estimate for  Maintenance  of  transfomer centres  in O&amp;M- Bilikere Section &amp; Bilikere  sub-division.</t>
  </si>
  <si>
    <t>O&amp;M Sub-Division, Bilikere</t>
  </si>
  <si>
    <t>Contribution towards employees provident fund charge @ 13.00% &amp; ESI @ 4.00% on Total labour charges (b and c)</t>
  </si>
  <si>
    <t xml:space="preserve">cescerp.com/ Auto Generate Estimate Number: </t>
  </si>
  <si>
    <t>Any Other Charges if applicable (Amount to match up with the estimate in cescerp.com)</t>
  </si>
  <si>
    <t>DOLO Cut Out</t>
  </si>
  <si>
    <t>Estimate No. 2022-23/JKMRDOLO-01/07-07-2022</t>
  </si>
  <si>
    <r>
      <rPr>
        <b/>
        <sz val="14"/>
        <color theme="1"/>
        <rFont val="Verdana"/>
        <family val="2"/>
      </rPr>
      <t>Report:</t>
    </r>
    <r>
      <rPr>
        <sz val="14"/>
        <color theme="1"/>
        <rFont val="Verdana"/>
        <family val="2"/>
      </rPr>
      <t>This estimate amounting to Rs. 47423.00  is prepared for  Maintenance  of  transfomer centres  in O&amp;M- Bilikere Section &amp; Bilikere  sub-division.
These above materials are necessary for day to day use, Emergency works &amp; maintenance of Transformer centres in the section, Due to ageing and Mech/Elec stress on DOLO  units are oftenly victim for wind and rain. to avoid the unnecessary failure of Transformer and to avoid interruption to entire 11kv lines   DOLOs  are necessary.  On the light of the above fact, estimate may kindly be sanctioned at the earliest.</t>
    </r>
  </si>
  <si>
    <t>Estimate No. 2022-23/BMDOLO-01/07-07-2022</t>
  </si>
  <si>
    <t>Estimate for  Maintenance  of  transfomer centres  in O&amp;M- BOLANAHALLI Section &amp; Bilikere  sub-division.</t>
  </si>
  <si>
    <r>
      <rPr>
        <b/>
        <sz val="14"/>
        <color theme="1"/>
        <rFont val="Verdana"/>
        <family val="2"/>
      </rPr>
      <t>Report:</t>
    </r>
    <r>
      <rPr>
        <sz val="14"/>
        <color theme="1"/>
        <rFont val="Verdana"/>
        <family val="2"/>
      </rPr>
      <t>This estimate amounting to Rs. 47423.00  is prepared for  Maintenance  of  transfomer centres  in O&amp;M- BOLANAHALLI Section &amp; Bilikere  sub-division.
These above materials are necessary for day to day use, Emergency works &amp; maintenance of Transformer centres in the section, Due to ageing and Mech/Elec stress on DOLO  units are oftenly victim for wind and rain. to avoid the unnecessary failure of Transformer and to avoid interruption to entire 11kv lines   DOLOs  are necessary.  On the light of the above fact, estimate may kindly be sanctioned at the earliest.</t>
    </r>
  </si>
  <si>
    <t xml:space="preserve">   CESC, BOLANAHALLI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</si>
</sst>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6"/>
      <name val="Verdana"/>
      <family val="2"/>
    </font>
    <font>
      <sz val="11"/>
      <color theme="1"/>
      <name val="Verdana"/>
      <family val="2"/>
    </font>
    <font>
      <b/>
      <i/>
      <sz val="16"/>
      <name val="Verdana"/>
      <family val="2"/>
    </font>
    <font>
      <b/>
      <sz val="12"/>
      <name val="Verdana"/>
      <family val="2"/>
    </font>
    <font>
      <sz val="11"/>
      <name val="Verdana"/>
      <family val="2"/>
    </font>
    <font>
      <b/>
      <sz val="14"/>
      <name val="Verdana"/>
      <family val="2"/>
    </font>
    <font>
      <sz val="14"/>
      <name val="Verdana"/>
      <family val="2"/>
    </font>
    <font>
      <sz val="12"/>
      <name val="Verdana"/>
      <family val="2"/>
    </font>
    <font>
      <sz val="14"/>
      <color theme="1"/>
      <name val="Verdana"/>
      <family val="2"/>
    </font>
    <font>
      <b/>
      <sz val="14"/>
      <color theme="1"/>
      <name val="Verdana"/>
      <family val="2"/>
    </font>
    <font>
      <sz val="14"/>
      <name val="Garamond"/>
      <family val="1"/>
    </font>
    <font>
      <b/>
      <sz val="14"/>
      <name val="Bookman Old Style"/>
      <family val="1"/>
    </font>
    <font>
      <sz val="10"/>
      <name val="Arial"/>
      <family val="2"/>
    </font>
    <font>
      <sz val="16"/>
      <name val="Verdana"/>
      <family val="2"/>
    </font>
    <font>
      <sz val="10"/>
      <name val="Verdana"/>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cellStyleXfs>
  <cellXfs count="44">
    <xf numFmtId="0" fontId="0" fillId="0" borderId="0" xfId="0"/>
    <xf numFmtId="0" fontId="3" fillId="0" borderId="0" xfId="0" applyFont="1"/>
    <xf numFmtId="0" fontId="5" fillId="0" borderId="0" xfId="0" applyFont="1" applyBorder="1" applyAlignment="1"/>
    <xf numFmtId="0" fontId="6" fillId="0" borderId="0" xfId="0" applyFont="1" applyBorder="1" applyAlignment="1"/>
    <xf numFmtId="0" fontId="7"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2" fontId="8" fillId="0" borderId="2" xfId="0" applyNumberFormat="1" applyFont="1" applyBorder="1" applyAlignment="1">
      <alignment vertical="center" wrapText="1"/>
    </xf>
    <xf numFmtId="0" fontId="10" fillId="0" borderId="2" xfId="0" applyFont="1" applyBorder="1" applyAlignment="1">
      <alignment horizontal="center" vertical="center"/>
    </xf>
    <xf numFmtId="2" fontId="11" fillId="0" borderId="2" xfId="0" applyNumberFormat="1" applyFont="1" applyBorder="1" applyAlignment="1">
      <alignment vertical="center"/>
    </xf>
    <xf numFmtId="0" fontId="10" fillId="0" borderId="2" xfId="0" applyFont="1" applyBorder="1" applyAlignment="1">
      <alignment vertical="center"/>
    </xf>
    <xf numFmtId="0" fontId="3" fillId="0" borderId="0" xfId="0" applyFont="1" applyAlignment="1">
      <alignment vertical="center"/>
    </xf>
    <xf numFmtId="0" fontId="10" fillId="0" borderId="0" xfId="0" applyFont="1" applyAlignment="1">
      <alignment horizontal="left" wrapText="1"/>
    </xf>
    <xf numFmtId="0" fontId="10" fillId="0" borderId="0" xfId="0" applyFont="1" applyAlignment="1"/>
    <xf numFmtId="0" fontId="3" fillId="0" borderId="2" xfId="0" applyFont="1" applyBorder="1"/>
    <xf numFmtId="0" fontId="13" fillId="0" borderId="0" xfId="0" applyFont="1" applyAlignment="1">
      <alignment horizontal="center" vertical="center"/>
    </xf>
    <xf numFmtId="0" fontId="10" fillId="0" borderId="0" xfId="0" applyFont="1"/>
    <xf numFmtId="0" fontId="9" fillId="0" borderId="3" xfId="0" applyFont="1" applyBorder="1" applyAlignment="1">
      <alignment horizontal="center" vertical="center" wrapText="1"/>
    </xf>
    <xf numFmtId="0" fontId="16" fillId="0" borderId="0" xfId="0" applyFont="1"/>
    <xf numFmtId="0" fontId="10" fillId="0" borderId="2" xfId="0" applyFont="1" applyBorder="1" applyAlignment="1">
      <alignment horizontal="center"/>
    </xf>
    <xf numFmtId="2" fontId="3" fillId="0" borderId="0" xfId="0" applyNumberFormat="1" applyFont="1"/>
    <xf numFmtId="0" fontId="13" fillId="0" borderId="0" xfId="0" applyFont="1" applyAlignment="1">
      <alignment horizontal="center" vertical="center"/>
    </xf>
    <xf numFmtId="0" fontId="10" fillId="0" borderId="0" xfId="0" applyFont="1" applyAlignment="1">
      <alignment horizontal="left" wrapText="1"/>
    </xf>
    <xf numFmtId="0" fontId="2" fillId="0" borderId="0" xfId="0" applyFont="1" applyBorder="1" applyAlignment="1">
      <alignment horizontal="center" vertical="top"/>
    </xf>
    <xf numFmtId="0" fontId="4" fillId="0" borderId="0" xfId="0" applyFont="1" applyBorder="1" applyAlignment="1">
      <alignment horizontal="center" vertical="top"/>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0" fontId="13" fillId="0" borderId="0" xfId="0" applyFont="1" applyAlignment="1">
      <alignment horizontal="center" vertical="center"/>
    </xf>
    <xf numFmtId="0" fontId="11" fillId="0" borderId="2" xfId="0" applyFont="1" applyBorder="1" applyAlignment="1">
      <alignment horizontal="right" vertical="center"/>
    </xf>
    <xf numFmtId="0" fontId="10" fillId="0" borderId="0" xfId="0" applyFont="1" applyAlignment="1">
      <alignment horizontal="left" wrapText="1"/>
    </xf>
    <xf numFmtId="0" fontId="10" fillId="0" borderId="0" xfId="0" applyFont="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2" fontId="15" fillId="0" borderId="2" xfId="0" applyNumberFormat="1" applyFont="1" applyBorder="1" applyAlignment="1">
      <alignment horizontal="right" vertical="center"/>
    </xf>
    <xf numFmtId="0" fontId="10" fillId="0" borderId="4" xfId="0" applyFont="1" applyBorder="1" applyAlignment="1">
      <alignment horizontal="left" wrapText="1"/>
    </xf>
    <xf numFmtId="0" fontId="10" fillId="0" borderId="5" xfId="0" applyFont="1" applyBorder="1" applyAlignment="1">
      <alignment horizontal="left" wrapText="1"/>
    </xf>
    <xf numFmtId="0" fontId="10" fillId="0" borderId="6" xfId="0" applyFont="1" applyBorder="1" applyAlignment="1">
      <alignment horizontal="left" wrapText="1"/>
    </xf>
    <xf numFmtId="0" fontId="11" fillId="0" borderId="2" xfId="0" applyFont="1" applyBorder="1" applyAlignment="1">
      <alignment horizontal="center" wrapText="1"/>
    </xf>
    <xf numFmtId="2" fontId="2" fillId="0" borderId="2" xfId="0" applyNumberFormat="1" applyFont="1" applyBorder="1" applyAlignment="1">
      <alignment horizontal="right" vertical="center"/>
    </xf>
    <xf numFmtId="2" fontId="15" fillId="0" borderId="4" xfId="0" applyNumberFormat="1" applyFont="1" applyBorder="1" applyAlignment="1">
      <alignment horizontal="right" vertical="center"/>
    </xf>
    <xf numFmtId="2" fontId="15" fillId="0" borderId="6" xfId="0" applyNumberFormat="1" applyFont="1" applyBorder="1" applyAlignment="1">
      <alignment horizontal="right" vertical="center"/>
    </xf>
    <xf numFmtId="0" fontId="5" fillId="0" borderId="1" xfId="0" applyFont="1" applyBorder="1" applyAlignment="1">
      <alignment horizontal="left"/>
    </xf>
  </cellXfs>
  <cellStyles count="9">
    <cellStyle name="Custom - Style8 2" xfId="1" xr:uid="{00000000-0005-0000-0000-000000000000}"/>
    <cellStyle name="Normal" xfId="0" builtinId="0"/>
    <cellStyle name="Normal 10" xfId="2" xr:uid="{00000000-0005-0000-0000-000002000000}"/>
    <cellStyle name="Normal 2" xfId="3" xr:uid="{00000000-0005-0000-0000-000003000000}"/>
    <cellStyle name="Normal 2 2" xfId="4" xr:uid="{00000000-0005-0000-0000-000004000000}"/>
    <cellStyle name="Normal 3" xfId="5" xr:uid="{00000000-0005-0000-0000-000005000000}"/>
    <cellStyle name="Normal 3 2" xfId="6" xr:uid="{00000000-0005-0000-0000-000006000000}"/>
    <cellStyle name="Normal 4" xfId="7" xr:uid="{00000000-0005-0000-0000-000007000000}"/>
    <cellStyle name="Normal 5"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view="pageBreakPreview" zoomScale="90" zoomScaleSheetLayoutView="90" workbookViewId="0">
      <selection activeCell="A24" sqref="A24:H24"/>
    </sheetView>
  </sheetViews>
  <sheetFormatPr defaultColWidth="11.81640625" defaultRowHeight="13.5" x14ac:dyDescent="0.25"/>
  <cols>
    <col min="1" max="1" width="10.26953125" style="1" customWidth="1"/>
    <col min="2" max="2" width="44.1796875" style="1" customWidth="1"/>
    <col min="3" max="3" width="11.1796875" style="1" customWidth="1"/>
    <col min="4" max="4" width="16" style="1" customWidth="1"/>
    <col min="5" max="6" width="14.54296875" style="1" bestFit="1" customWidth="1"/>
    <col min="7" max="7" width="18.54296875" style="1" customWidth="1"/>
    <col min="8" max="9" width="15.81640625" style="1" customWidth="1"/>
    <col min="10" max="10" width="11.81640625" style="1"/>
    <col min="11" max="11" width="13.54296875" style="1" bestFit="1" customWidth="1"/>
    <col min="12" max="16384" width="11.81640625" style="1"/>
  </cols>
  <sheetData>
    <row r="1" spans="1:14" ht="19.5" x14ac:dyDescent="0.25">
      <c r="A1" s="24" t="s">
        <v>0</v>
      </c>
      <c r="B1" s="24"/>
      <c r="C1" s="24"/>
      <c r="D1" s="24"/>
      <c r="E1" s="24"/>
      <c r="F1" s="24"/>
      <c r="G1" s="24"/>
      <c r="H1" s="24"/>
      <c r="I1" s="24"/>
    </row>
    <row r="2" spans="1:14" ht="19.5" x14ac:dyDescent="0.25">
      <c r="A2" s="24" t="s">
        <v>34</v>
      </c>
      <c r="B2" s="25"/>
      <c r="C2" s="25"/>
      <c r="D2" s="25"/>
      <c r="E2" s="25"/>
      <c r="F2" s="25"/>
      <c r="G2" s="25"/>
      <c r="H2" s="25"/>
      <c r="I2" s="25"/>
    </row>
    <row r="3" spans="1:14" ht="21" customHeight="1" x14ac:dyDescent="0.3">
      <c r="A3" s="2" t="s">
        <v>39</v>
      </c>
      <c r="B3" s="3"/>
      <c r="C3" s="2"/>
      <c r="D3" s="3"/>
      <c r="E3" s="3"/>
      <c r="F3" s="3"/>
      <c r="G3" s="3"/>
      <c r="H3" s="3"/>
      <c r="I3" s="3"/>
    </row>
    <row r="4" spans="1:14" ht="33" customHeight="1" x14ac:dyDescent="0.3">
      <c r="A4" s="43" t="s">
        <v>36</v>
      </c>
      <c r="B4" s="43"/>
      <c r="C4" s="43"/>
      <c r="D4" s="43"/>
      <c r="E4" s="43"/>
      <c r="F4" s="43"/>
      <c r="G4" s="43"/>
      <c r="H4" s="43"/>
      <c r="I4" s="43"/>
    </row>
    <row r="5" spans="1:14" ht="36.75" customHeight="1" x14ac:dyDescent="0.25">
      <c r="A5" s="26" t="s">
        <v>33</v>
      </c>
      <c r="B5" s="26"/>
      <c r="C5" s="26"/>
      <c r="D5" s="26"/>
      <c r="E5" s="26"/>
      <c r="F5" s="26"/>
      <c r="G5" s="26"/>
      <c r="H5" s="26"/>
      <c r="I5" s="26"/>
    </row>
    <row r="6" spans="1:14" ht="23.25" customHeight="1" x14ac:dyDescent="0.25">
      <c r="A6" s="27" t="s">
        <v>1</v>
      </c>
      <c r="B6" s="27" t="s">
        <v>2</v>
      </c>
      <c r="C6" s="27" t="s">
        <v>3</v>
      </c>
      <c r="D6" s="27" t="s">
        <v>4</v>
      </c>
      <c r="E6" s="27" t="s">
        <v>5</v>
      </c>
      <c r="F6" s="27" t="s">
        <v>6</v>
      </c>
      <c r="G6" s="27"/>
      <c r="H6" s="27" t="s">
        <v>7</v>
      </c>
      <c r="I6" s="27"/>
    </row>
    <row r="7" spans="1:14" ht="23.25" customHeight="1" x14ac:dyDescent="0.25">
      <c r="A7" s="27"/>
      <c r="B7" s="27"/>
      <c r="C7" s="27"/>
      <c r="D7" s="27"/>
      <c r="E7" s="27"/>
      <c r="F7" s="4" t="s">
        <v>8</v>
      </c>
      <c r="G7" s="4" t="s">
        <v>9</v>
      </c>
      <c r="H7" s="4" t="s">
        <v>8</v>
      </c>
      <c r="I7" s="4" t="s">
        <v>9</v>
      </c>
    </row>
    <row r="8" spans="1:14" ht="36.75" customHeight="1" x14ac:dyDescent="0.25">
      <c r="A8" s="5">
        <v>1</v>
      </c>
      <c r="B8" s="6" t="s">
        <v>38</v>
      </c>
      <c r="C8" s="7" t="s">
        <v>24</v>
      </c>
      <c r="D8" s="5">
        <v>302011</v>
      </c>
      <c r="E8" s="5">
        <v>7</v>
      </c>
      <c r="F8" s="8">
        <v>5672</v>
      </c>
      <c r="G8" s="8">
        <f t="shared" ref="G8:G9" si="0">F8*E8</f>
        <v>39704</v>
      </c>
      <c r="H8" s="8">
        <v>178</v>
      </c>
      <c r="I8" s="8">
        <f>H8*E8</f>
        <v>1246</v>
      </c>
    </row>
    <row r="9" spans="1:14" ht="36.75" customHeight="1" x14ac:dyDescent="0.25">
      <c r="A9" s="5">
        <v>2</v>
      </c>
      <c r="B9" s="6" t="s">
        <v>10</v>
      </c>
      <c r="C9" s="7" t="s">
        <v>11</v>
      </c>
      <c r="D9" s="5">
        <v>821900</v>
      </c>
      <c r="E9" s="5">
        <v>7</v>
      </c>
      <c r="F9" s="8">
        <v>504</v>
      </c>
      <c r="G9" s="8">
        <f t="shared" si="0"/>
        <v>3528</v>
      </c>
      <c r="H9" s="8"/>
      <c r="I9" s="8"/>
    </row>
    <row r="10" spans="1:14" s="12" customFormat="1" ht="29.25" customHeight="1" x14ac:dyDescent="0.35">
      <c r="A10" s="9"/>
      <c r="B10" s="29" t="s">
        <v>12</v>
      </c>
      <c r="C10" s="29"/>
      <c r="D10" s="29"/>
      <c r="E10" s="29"/>
      <c r="F10" s="29"/>
      <c r="G10" s="10">
        <f>SUM(G8:G9)</f>
        <v>43232</v>
      </c>
      <c r="H10" s="11"/>
      <c r="I10" s="10">
        <f>SUM(I8:I9)</f>
        <v>1246</v>
      </c>
    </row>
    <row r="11" spans="1:14" s="19" customFormat="1" ht="32.25" customHeight="1" x14ac:dyDescent="0.3">
      <c r="A11" s="18">
        <v>1</v>
      </c>
      <c r="B11" s="32" t="s">
        <v>6</v>
      </c>
      <c r="C11" s="33"/>
      <c r="D11" s="33"/>
      <c r="E11" s="33"/>
      <c r="F11" s="34"/>
      <c r="G11" s="35">
        <f>G10</f>
        <v>43232</v>
      </c>
      <c r="H11" s="35"/>
      <c r="L11" s="19">
        <f>K11/18%</f>
        <v>0</v>
      </c>
      <c r="M11" s="19">
        <v>3100</v>
      </c>
      <c r="N11" s="19">
        <f>L11-M11</f>
        <v>-3100</v>
      </c>
    </row>
    <row r="12" spans="1:14" ht="33" customHeight="1" x14ac:dyDescent="0.35">
      <c r="A12" s="20">
        <v>2</v>
      </c>
      <c r="B12" s="36" t="s">
        <v>25</v>
      </c>
      <c r="C12" s="37"/>
      <c r="D12" s="37"/>
      <c r="E12" s="37"/>
      <c r="F12" s="38"/>
      <c r="G12" s="35">
        <f>I10</f>
        <v>1246</v>
      </c>
      <c r="H12" s="35"/>
      <c r="M12" s="1">
        <v>903</v>
      </c>
      <c r="N12" s="1">
        <f>N11-M12</f>
        <v>-4003</v>
      </c>
    </row>
    <row r="13" spans="1:14" ht="31.5" customHeight="1" x14ac:dyDescent="0.35">
      <c r="A13" s="20">
        <v>3</v>
      </c>
      <c r="B13" s="36" t="s">
        <v>26</v>
      </c>
      <c r="C13" s="37"/>
      <c r="D13" s="37"/>
      <c r="E13" s="37"/>
      <c r="F13" s="38"/>
      <c r="G13" s="35">
        <f>G12*30%</f>
        <v>373.8</v>
      </c>
      <c r="H13" s="35"/>
      <c r="M13" s="1">
        <v>806</v>
      </c>
      <c r="N13" s="1">
        <f>N12-M13</f>
        <v>-4809</v>
      </c>
    </row>
    <row r="14" spans="1:14" ht="30.75" customHeight="1" x14ac:dyDescent="0.35">
      <c r="A14" s="20">
        <f>A13+1</f>
        <v>4</v>
      </c>
      <c r="B14" s="36" t="s">
        <v>27</v>
      </c>
      <c r="C14" s="37"/>
      <c r="D14" s="37"/>
      <c r="E14" s="37"/>
      <c r="F14" s="38"/>
      <c r="G14" s="35">
        <f>(G13+G12)</f>
        <v>1619.8</v>
      </c>
      <c r="H14" s="35"/>
      <c r="J14" s="21"/>
      <c r="K14" s="21"/>
    </row>
    <row r="15" spans="1:14" ht="31.5" customHeight="1" x14ac:dyDescent="0.35">
      <c r="A15" s="20">
        <f t="shared" ref="A15:A19" si="1">A14+1</f>
        <v>5</v>
      </c>
      <c r="B15" s="36" t="s">
        <v>28</v>
      </c>
      <c r="C15" s="37"/>
      <c r="D15" s="37"/>
      <c r="E15" s="37"/>
      <c r="F15" s="38"/>
      <c r="G15" s="35">
        <f>G12*0.2</f>
        <v>249.20000000000002</v>
      </c>
      <c r="H15" s="35"/>
      <c r="J15" s="21"/>
      <c r="K15" s="21"/>
    </row>
    <row r="16" spans="1:14" ht="30.75" customHeight="1" x14ac:dyDescent="0.35">
      <c r="A16" s="20">
        <f t="shared" si="1"/>
        <v>6</v>
      </c>
      <c r="B16" s="36" t="s">
        <v>29</v>
      </c>
      <c r="C16" s="37"/>
      <c r="D16" s="37"/>
      <c r="E16" s="37"/>
      <c r="F16" s="38"/>
      <c r="G16" s="35">
        <f>(G14)*18%</f>
        <v>291.56399999999996</v>
      </c>
      <c r="H16" s="35"/>
      <c r="K16" s="21"/>
    </row>
    <row r="17" spans="1:14" ht="46.5" customHeight="1" x14ac:dyDescent="0.35">
      <c r="A17" s="20">
        <f t="shared" si="1"/>
        <v>7</v>
      </c>
      <c r="B17" s="36" t="s">
        <v>35</v>
      </c>
      <c r="C17" s="37"/>
      <c r="D17" s="37"/>
      <c r="E17" s="37"/>
      <c r="F17" s="38"/>
      <c r="G17" s="35">
        <f>(G14)*(13%+4%)</f>
        <v>275.36599999999999</v>
      </c>
      <c r="H17" s="35"/>
      <c r="J17" s="21"/>
      <c r="K17" s="21"/>
      <c r="M17" s="21"/>
      <c r="N17" s="21"/>
    </row>
    <row r="18" spans="1:14" ht="30.75" customHeight="1" x14ac:dyDescent="0.35">
      <c r="A18" s="20">
        <f t="shared" si="1"/>
        <v>8</v>
      </c>
      <c r="B18" s="36" t="s">
        <v>30</v>
      </c>
      <c r="C18" s="37"/>
      <c r="D18" s="37"/>
      <c r="E18" s="37"/>
      <c r="F18" s="38"/>
      <c r="G18" s="35">
        <f>G11*2%</f>
        <v>864.64</v>
      </c>
      <c r="H18" s="35"/>
      <c r="J18" s="21"/>
      <c r="K18" s="21"/>
      <c r="L18" s="21"/>
    </row>
    <row r="19" spans="1:14" ht="30.75" customHeight="1" x14ac:dyDescent="0.35">
      <c r="A19" s="20">
        <f t="shared" si="1"/>
        <v>9</v>
      </c>
      <c r="B19" s="36" t="s">
        <v>31</v>
      </c>
      <c r="C19" s="37"/>
      <c r="D19" s="37"/>
      <c r="E19" s="37"/>
      <c r="F19" s="38"/>
      <c r="G19" s="35">
        <f>(G11+G12)*2%</f>
        <v>889.56000000000006</v>
      </c>
      <c r="H19" s="35"/>
      <c r="K19" s="21"/>
    </row>
    <row r="20" spans="1:14" ht="53.25" customHeight="1" x14ac:dyDescent="0.35">
      <c r="A20" s="20">
        <v>10</v>
      </c>
      <c r="B20" s="36" t="s">
        <v>37</v>
      </c>
      <c r="C20" s="37"/>
      <c r="D20" s="37"/>
      <c r="E20" s="37"/>
      <c r="F20" s="38"/>
      <c r="G20" s="41">
        <v>0</v>
      </c>
      <c r="H20" s="42"/>
      <c r="J20" s="1">
        <f>494.7</f>
        <v>494.7</v>
      </c>
      <c r="K20" s="21">
        <f>J20-G16</f>
        <v>203.13600000000002</v>
      </c>
    </row>
    <row r="21" spans="1:14" ht="36" customHeight="1" x14ac:dyDescent="0.35">
      <c r="A21" s="20"/>
      <c r="B21" s="39" t="s">
        <v>32</v>
      </c>
      <c r="C21" s="39"/>
      <c r="D21" s="39"/>
      <c r="E21" s="39"/>
      <c r="F21" s="39"/>
      <c r="G21" s="40">
        <f>ROUNDUP(SUM(G14:H20)+G11,0)</f>
        <v>47423</v>
      </c>
      <c r="H21" s="40"/>
      <c r="I21" s="21"/>
      <c r="J21" s="21">
        <v>48875.33</v>
      </c>
      <c r="K21" s="21">
        <f>J21-G21</f>
        <v>1452.3300000000017</v>
      </c>
    </row>
    <row r="22" spans="1:14" ht="173.25" customHeight="1" x14ac:dyDescent="0.35">
      <c r="A22" s="30" t="s">
        <v>40</v>
      </c>
      <c r="B22" s="31"/>
      <c r="C22" s="31"/>
      <c r="D22" s="31"/>
      <c r="E22" s="31"/>
      <c r="F22" s="31"/>
      <c r="G22" s="31"/>
      <c r="H22" s="31"/>
      <c r="I22" s="31"/>
    </row>
    <row r="23" spans="1:14" ht="11.25" customHeight="1" x14ac:dyDescent="0.35">
      <c r="A23" s="13"/>
      <c r="B23" s="14"/>
      <c r="C23" s="14"/>
      <c r="D23" s="14"/>
      <c r="E23" s="14"/>
      <c r="F23" s="14"/>
      <c r="G23" s="14"/>
      <c r="H23" s="14"/>
      <c r="I23" s="14"/>
    </row>
    <row r="24" spans="1:14" ht="54" customHeight="1" x14ac:dyDescent="0.35">
      <c r="A24" s="30" t="s">
        <v>13</v>
      </c>
      <c r="B24" s="31"/>
      <c r="C24" s="31"/>
      <c r="D24" s="31"/>
      <c r="E24" s="31"/>
      <c r="F24" s="31"/>
      <c r="G24" s="31"/>
      <c r="H24" s="31"/>
    </row>
    <row r="25" spans="1:14" ht="18.75" customHeight="1" x14ac:dyDescent="0.35">
      <c r="A25" s="13"/>
      <c r="B25" s="14"/>
      <c r="C25" s="14"/>
      <c r="D25" s="14"/>
      <c r="E25" s="14"/>
      <c r="F25" s="14"/>
      <c r="G25" s="14"/>
      <c r="H25" s="14"/>
      <c r="I25" s="14"/>
    </row>
    <row r="26" spans="1:14" ht="18.75" hidden="1" customHeight="1" x14ac:dyDescent="0.35">
      <c r="A26" s="13"/>
      <c r="B26" s="14"/>
      <c r="C26" s="14"/>
      <c r="D26" s="14"/>
      <c r="E26" s="14"/>
      <c r="F26" s="14"/>
      <c r="G26" s="14"/>
      <c r="H26" s="14"/>
      <c r="I26" s="14"/>
    </row>
    <row r="27" spans="1:14" ht="18.75" hidden="1" customHeight="1" x14ac:dyDescent="0.35">
      <c r="A27" s="13"/>
      <c r="B27" s="14"/>
      <c r="C27" s="14"/>
      <c r="D27" s="14"/>
      <c r="E27" s="14"/>
      <c r="F27" s="14"/>
      <c r="G27" s="14"/>
      <c r="H27" s="14"/>
      <c r="I27" s="14"/>
    </row>
    <row r="28" spans="1:14" ht="27" customHeight="1" x14ac:dyDescent="0.25">
      <c r="J28" s="15" t="s">
        <v>14</v>
      </c>
      <c r="K28" s="15">
        <v>100</v>
      </c>
      <c r="L28" s="15">
        <v>63</v>
      </c>
      <c r="M28" s="15">
        <v>25</v>
      </c>
    </row>
    <row r="29" spans="1:14" x14ac:dyDescent="0.25">
      <c r="J29" s="15" t="s">
        <v>15</v>
      </c>
      <c r="K29" s="15">
        <f>K28*0.84</f>
        <v>84</v>
      </c>
      <c r="L29" s="15">
        <f>L28*0.84</f>
        <v>52.919999999999995</v>
      </c>
      <c r="M29" s="15">
        <f>M28*0.84</f>
        <v>21</v>
      </c>
    </row>
    <row r="30" spans="1:14" ht="17.5" x14ac:dyDescent="0.35">
      <c r="B30" s="16" t="s">
        <v>16</v>
      </c>
      <c r="C30" s="17"/>
      <c r="D30" s="17"/>
      <c r="E30" s="17"/>
      <c r="F30" s="17"/>
      <c r="G30" s="28" t="s">
        <v>17</v>
      </c>
      <c r="H30" s="28"/>
      <c r="I30" s="28"/>
      <c r="J30" s="15" t="s">
        <v>18</v>
      </c>
      <c r="K30" s="15">
        <f>K29*1.5</f>
        <v>126</v>
      </c>
      <c r="L30" s="15">
        <f>L29*1.5</f>
        <v>79.38</v>
      </c>
      <c r="M30" s="15">
        <f>M29*1.5</f>
        <v>31.5</v>
      </c>
    </row>
    <row r="31" spans="1:14" ht="17.5" x14ac:dyDescent="0.35">
      <c r="B31" s="16" t="s">
        <v>19</v>
      </c>
      <c r="C31" s="17"/>
      <c r="D31" s="17"/>
      <c r="E31" s="17"/>
      <c r="F31" s="17"/>
      <c r="G31" s="28" t="s">
        <v>20</v>
      </c>
      <c r="H31" s="28"/>
      <c r="I31" s="28"/>
      <c r="J31" s="15" t="s">
        <v>21</v>
      </c>
      <c r="K31" s="15">
        <f>K30/3</f>
        <v>42</v>
      </c>
      <c r="L31" s="15">
        <f>L30/3</f>
        <v>26.459999999999997</v>
      </c>
      <c r="M31" s="15">
        <f>M30/3</f>
        <v>10.5</v>
      </c>
    </row>
    <row r="32" spans="1:14" ht="17.5" x14ac:dyDescent="0.35">
      <c r="B32" s="16" t="s">
        <v>22</v>
      </c>
      <c r="C32" s="17"/>
      <c r="D32" s="17"/>
      <c r="E32" s="17"/>
      <c r="F32" s="17"/>
      <c r="G32" s="28" t="s">
        <v>23</v>
      </c>
      <c r="H32" s="28"/>
      <c r="I32" s="28"/>
      <c r="J32" s="15"/>
      <c r="K32" s="15">
        <f>1000/(240*0.85)</f>
        <v>4.9019607843137258</v>
      </c>
      <c r="L32" s="15">
        <f>1000/(240*0.85)</f>
        <v>4.9019607843137258</v>
      </c>
      <c r="M32" s="15">
        <f>1000/(240*0.85)</f>
        <v>4.9019607843137258</v>
      </c>
    </row>
    <row r="33" spans="10:13" x14ac:dyDescent="0.25">
      <c r="J33" s="15"/>
      <c r="K33" s="15">
        <f>K31*K32</f>
        <v>205.88235294117649</v>
      </c>
      <c r="L33" s="15">
        <f>L31*L32</f>
        <v>129.70588235294116</v>
      </c>
      <c r="M33" s="15">
        <f>M31*M32</f>
        <v>51.470588235294123</v>
      </c>
    </row>
    <row r="34" spans="10:13" x14ac:dyDescent="0.25">
      <c r="J34" s="15"/>
      <c r="K34" s="15">
        <f>K33/1.5</f>
        <v>137.25490196078434</v>
      </c>
      <c r="L34" s="15">
        <f>L33/1.5</f>
        <v>86.470588235294102</v>
      </c>
      <c r="M34" s="15">
        <f>M33/1.5</f>
        <v>34.313725490196084</v>
      </c>
    </row>
    <row r="35" spans="10:13" x14ac:dyDescent="0.25">
      <c r="J35" s="15"/>
      <c r="K35" s="15">
        <f>K34*0.9</f>
        <v>123.52941176470591</v>
      </c>
      <c r="L35" s="15">
        <f>L34*0.9</f>
        <v>77.823529411764696</v>
      </c>
      <c r="M35" s="15">
        <f>M34*0.9</f>
        <v>30.882352941176478</v>
      </c>
    </row>
  </sheetData>
  <mergeCells count="39">
    <mergeCell ref="G21:H21"/>
    <mergeCell ref="B20:F20"/>
    <mergeCell ref="G20:H20"/>
    <mergeCell ref="A4:I4"/>
    <mergeCell ref="B18:F18"/>
    <mergeCell ref="G18:H18"/>
    <mergeCell ref="B19:F19"/>
    <mergeCell ref="G19:H19"/>
    <mergeCell ref="G15:H15"/>
    <mergeCell ref="B16:F16"/>
    <mergeCell ref="G16:H16"/>
    <mergeCell ref="B17:F17"/>
    <mergeCell ref="G17:H17"/>
    <mergeCell ref="G32:I32"/>
    <mergeCell ref="B10:F10"/>
    <mergeCell ref="A22:I22"/>
    <mergeCell ref="A24:H24"/>
    <mergeCell ref="G30:I30"/>
    <mergeCell ref="G31:I31"/>
    <mergeCell ref="B11:F11"/>
    <mergeCell ref="G11:H11"/>
    <mergeCell ref="B12:F12"/>
    <mergeCell ref="G12:H12"/>
    <mergeCell ref="B13:F13"/>
    <mergeCell ref="G13:H13"/>
    <mergeCell ref="B14:F14"/>
    <mergeCell ref="G14:H14"/>
    <mergeCell ref="B15:F15"/>
    <mergeCell ref="B21:F21"/>
    <mergeCell ref="A1:I1"/>
    <mergeCell ref="A2:I2"/>
    <mergeCell ref="A5:I5"/>
    <mergeCell ref="A6:A7"/>
    <mergeCell ref="B6:B7"/>
    <mergeCell ref="C6:C7"/>
    <mergeCell ref="D6:D7"/>
    <mergeCell ref="E6:E7"/>
    <mergeCell ref="F6:G6"/>
    <mergeCell ref="H6:I6"/>
  </mergeCells>
  <pageMargins left="0.7" right="0.7"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5A2EB-4529-4E68-9A5F-A17CAF951C28}">
  <dimension ref="A1:N35"/>
  <sheetViews>
    <sheetView tabSelected="1" view="pageBreakPreview" zoomScale="90" zoomScaleSheetLayoutView="90" workbookViewId="0">
      <selection activeCell="A5" sqref="A5:I5"/>
    </sheetView>
  </sheetViews>
  <sheetFormatPr defaultColWidth="11.81640625" defaultRowHeight="13.5" x14ac:dyDescent="0.25"/>
  <cols>
    <col min="1" max="1" width="10.26953125" style="1" customWidth="1"/>
    <col min="2" max="2" width="44.1796875" style="1" customWidth="1"/>
    <col min="3" max="3" width="11.1796875" style="1" customWidth="1"/>
    <col min="4" max="4" width="16" style="1" customWidth="1"/>
    <col min="5" max="6" width="14.54296875" style="1" bestFit="1" customWidth="1"/>
    <col min="7" max="7" width="18.54296875" style="1" customWidth="1"/>
    <col min="8" max="9" width="15.81640625" style="1" customWidth="1"/>
    <col min="10" max="10" width="11.81640625" style="1"/>
    <col min="11" max="11" width="13.54296875" style="1" bestFit="1" customWidth="1"/>
    <col min="12" max="16384" width="11.81640625" style="1"/>
  </cols>
  <sheetData>
    <row r="1" spans="1:14" ht="19.5" x14ac:dyDescent="0.25">
      <c r="A1" s="24" t="s">
        <v>0</v>
      </c>
      <c r="B1" s="24"/>
      <c r="C1" s="24"/>
      <c r="D1" s="24"/>
      <c r="E1" s="24"/>
      <c r="F1" s="24"/>
      <c r="G1" s="24"/>
      <c r="H1" s="24"/>
      <c r="I1" s="24"/>
    </row>
    <row r="2" spans="1:14" ht="19.5" x14ac:dyDescent="0.25">
      <c r="A2" s="24" t="s">
        <v>34</v>
      </c>
      <c r="B2" s="25"/>
      <c r="C2" s="25"/>
      <c r="D2" s="25"/>
      <c r="E2" s="25"/>
      <c r="F2" s="25"/>
      <c r="G2" s="25"/>
      <c r="H2" s="25"/>
      <c r="I2" s="25"/>
    </row>
    <row r="3" spans="1:14" ht="21" customHeight="1" x14ac:dyDescent="0.3">
      <c r="A3" s="2" t="s">
        <v>41</v>
      </c>
      <c r="B3" s="3"/>
      <c r="C3" s="2"/>
      <c r="D3" s="3"/>
      <c r="E3" s="3"/>
      <c r="F3" s="3"/>
      <c r="G3" s="3"/>
      <c r="H3" s="3"/>
      <c r="I3" s="3"/>
    </row>
    <row r="4" spans="1:14" ht="33" customHeight="1" x14ac:dyDescent="0.3">
      <c r="A4" s="43" t="s">
        <v>36</v>
      </c>
      <c r="B4" s="43"/>
      <c r="C4" s="43"/>
      <c r="D4" s="43"/>
      <c r="E4" s="43"/>
      <c r="F4" s="43"/>
      <c r="G4" s="43"/>
      <c r="H4" s="43"/>
      <c r="I4" s="43"/>
    </row>
    <row r="5" spans="1:14" ht="36.75" customHeight="1" x14ac:dyDescent="0.25">
      <c r="A5" s="26" t="s">
        <v>42</v>
      </c>
      <c r="B5" s="26"/>
      <c r="C5" s="26"/>
      <c r="D5" s="26"/>
      <c r="E5" s="26"/>
      <c r="F5" s="26"/>
      <c r="G5" s="26"/>
      <c r="H5" s="26"/>
      <c r="I5" s="26"/>
    </row>
    <row r="6" spans="1:14" ht="23.25" customHeight="1" x14ac:dyDescent="0.25">
      <c r="A6" s="27" t="s">
        <v>1</v>
      </c>
      <c r="B6" s="27" t="s">
        <v>2</v>
      </c>
      <c r="C6" s="27" t="s">
        <v>3</v>
      </c>
      <c r="D6" s="27" t="s">
        <v>4</v>
      </c>
      <c r="E6" s="27" t="s">
        <v>5</v>
      </c>
      <c r="F6" s="27" t="s">
        <v>6</v>
      </c>
      <c r="G6" s="27"/>
      <c r="H6" s="27" t="s">
        <v>7</v>
      </c>
      <c r="I6" s="27"/>
    </row>
    <row r="7" spans="1:14" ht="23.25" customHeight="1" x14ac:dyDescent="0.25">
      <c r="A7" s="27"/>
      <c r="B7" s="27"/>
      <c r="C7" s="27"/>
      <c r="D7" s="27"/>
      <c r="E7" s="27"/>
      <c r="F7" s="4" t="s">
        <v>8</v>
      </c>
      <c r="G7" s="4" t="s">
        <v>9</v>
      </c>
      <c r="H7" s="4" t="s">
        <v>8</v>
      </c>
      <c r="I7" s="4" t="s">
        <v>9</v>
      </c>
    </row>
    <row r="8" spans="1:14" ht="36.75" customHeight="1" x14ac:dyDescent="0.25">
      <c r="A8" s="5">
        <v>1</v>
      </c>
      <c r="B8" s="6" t="s">
        <v>38</v>
      </c>
      <c r="C8" s="7" t="s">
        <v>24</v>
      </c>
      <c r="D8" s="5">
        <v>302011</v>
      </c>
      <c r="E8" s="5">
        <v>7</v>
      </c>
      <c r="F8" s="8">
        <v>5672</v>
      </c>
      <c r="G8" s="8">
        <f t="shared" ref="G8:G9" si="0">F8*E8</f>
        <v>39704</v>
      </c>
      <c r="H8" s="8">
        <v>178</v>
      </c>
      <c r="I8" s="8">
        <f>H8*E8</f>
        <v>1246</v>
      </c>
    </row>
    <row r="9" spans="1:14" ht="36.75" customHeight="1" x14ac:dyDescent="0.25">
      <c r="A9" s="5">
        <v>2</v>
      </c>
      <c r="B9" s="6" t="s">
        <v>10</v>
      </c>
      <c r="C9" s="7" t="s">
        <v>11</v>
      </c>
      <c r="D9" s="5">
        <v>821900</v>
      </c>
      <c r="E9" s="5">
        <v>7</v>
      </c>
      <c r="F9" s="8">
        <v>504</v>
      </c>
      <c r="G9" s="8">
        <f t="shared" si="0"/>
        <v>3528</v>
      </c>
      <c r="H9" s="8"/>
      <c r="I9" s="8"/>
    </row>
    <row r="10" spans="1:14" s="12" customFormat="1" ht="29.25" customHeight="1" x14ac:dyDescent="0.35">
      <c r="A10" s="9"/>
      <c r="B10" s="29" t="s">
        <v>12</v>
      </c>
      <c r="C10" s="29"/>
      <c r="D10" s="29"/>
      <c r="E10" s="29"/>
      <c r="F10" s="29"/>
      <c r="G10" s="10">
        <f>SUM(G8:G9)</f>
        <v>43232</v>
      </c>
      <c r="H10" s="11"/>
      <c r="I10" s="10">
        <f>SUM(I8:I9)</f>
        <v>1246</v>
      </c>
    </row>
    <row r="11" spans="1:14" s="19" customFormat="1" ht="32.25" customHeight="1" x14ac:dyDescent="0.3">
      <c r="A11" s="18">
        <v>1</v>
      </c>
      <c r="B11" s="32" t="s">
        <v>6</v>
      </c>
      <c r="C11" s="33"/>
      <c r="D11" s="33"/>
      <c r="E11" s="33"/>
      <c r="F11" s="34"/>
      <c r="G11" s="35">
        <f>G10</f>
        <v>43232</v>
      </c>
      <c r="H11" s="35"/>
      <c r="L11" s="19">
        <f>K11/18%</f>
        <v>0</v>
      </c>
      <c r="M11" s="19">
        <v>3100</v>
      </c>
      <c r="N11" s="19">
        <f>L11-M11</f>
        <v>-3100</v>
      </c>
    </row>
    <row r="12" spans="1:14" ht="33" customHeight="1" x14ac:dyDescent="0.35">
      <c r="A12" s="20">
        <v>2</v>
      </c>
      <c r="B12" s="36" t="s">
        <v>25</v>
      </c>
      <c r="C12" s="37"/>
      <c r="D12" s="37"/>
      <c r="E12" s="37"/>
      <c r="F12" s="38"/>
      <c r="G12" s="35">
        <f>I10</f>
        <v>1246</v>
      </c>
      <c r="H12" s="35"/>
      <c r="M12" s="1">
        <v>903</v>
      </c>
      <c r="N12" s="1">
        <f>N11-M12</f>
        <v>-4003</v>
      </c>
    </row>
    <row r="13" spans="1:14" ht="31.5" customHeight="1" x14ac:dyDescent="0.35">
      <c r="A13" s="20">
        <v>3</v>
      </c>
      <c r="B13" s="36" t="s">
        <v>26</v>
      </c>
      <c r="C13" s="37"/>
      <c r="D13" s="37"/>
      <c r="E13" s="37"/>
      <c r="F13" s="38"/>
      <c r="G13" s="35">
        <f>G12*30%</f>
        <v>373.8</v>
      </c>
      <c r="H13" s="35"/>
      <c r="M13" s="1">
        <v>806</v>
      </c>
      <c r="N13" s="1">
        <f>N12-M13</f>
        <v>-4809</v>
      </c>
    </row>
    <row r="14" spans="1:14" ht="30.75" customHeight="1" x14ac:dyDescent="0.35">
      <c r="A14" s="20">
        <f>A13+1</f>
        <v>4</v>
      </c>
      <c r="B14" s="36" t="s">
        <v>27</v>
      </c>
      <c r="C14" s="37"/>
      <c r="D14" s="37"/>
      <c r="E14" s="37"/>
      <c r="F14" s="38"/>
      <c r="G14" s="35">
        <f>(G13+G12)</f>
        <v>1619.8</v>
      </c>
      <c r="H14" s="35"/>
      <c r="J14" s="21"/>
      <c r="K14" s="21"/>
    </row>
    <row r="15" spans="1:14" ht="31.5" customHeight="1" x14ac:dyDescent="0.35">
      <c r="A15" s="20">
        <f t="shared" ref="A15:A19" si="1">A14+1</f>
        <v>5</v>
      </c>
      <c r="B15" s="36" t="s">
        <v>28</v>
      </c>
      <c r="C15" s="37"/>
      <c r="D15" s="37"/>
      <c r="E15" s="37"/>
      <c r="F15" s="38"/>
      <c r="G15" s="35">
        <f>G12*0.2</f>
        <v>249.20000000000002</v>
      </c>
      <c r="H15" s="35"/>
      <c r="J15" s="21"/>
      <c r="K15" s="21"/>
    </row>
    <row r="16" spans="1:14" ht="30.75" customHeight="1" x14ac:dyDescent="0.35">
      <c r="A16" s="20">
        <f t="shared" si="1"/>
        <v>6</v>
      </c>
      <c r="B16" s="36" t="s">
        <v>29</v>
      </c>
      <c r="C16" s="37"/>
      <c r="D16" s="37"/>
      <c r="E16" s="37"/>
      <c r="F16" s="38"/>
      <c r="G16" s="35">
        <f>(G14)*18%</f>
        <v>291.56399999999996</v>
      </c>
      <c r="H16" s="35"/>
      <c r="K16" s="21"/>
    </row>
    <row r="17" spans="1:14" ht="46.5" customHeight="1" x14ac:dyDescent="0.35">
      <c r="A17" s="20">
        <f t="shared" si="1"/>
        <v>7</v>
      </c>
      <c r="B17" s="36" t="s">
        <v>35</v>
      </c>
      <c r="C17" s="37"/>
      <c r="D17" s="37"/>
      <c r="E17" s="37"/>
      <c r="F17" s="38"/>
      <c r="G17" s="35">
        <f>(G14)*(13%+4%)</f>
        <v>275.36599999999999</v>
      </c>
      <c r="H17" s="35"/>
      <c r="J17" s="21"/>
      <c r="K17" s="21"/>
      <c r="M17" s="21"/>
      <c r="N17" s="21"/>
    </row>
    <row r="18" spans="1:14" ht="30.75" customHeight="1" x14ac:dyDescent="0.35">
      <c r="A18" s="20">
        <f t="shared" si="1"/>
        <v>8</v>
      </c>
      <c r="B18" s="36" t="s">
        <v>30</v>
      </c>
      <c r="C18" s="37"/>
      <c r="D18" s="37"/>
      <c r="E18" s="37"/>
      <c r="F18" s="38"/>
      <c r="G18" s="35">
        <f>G11*2%</f>
        <v>864.64</v>
      </c>
      <c r="H18" s="35"/>
      <c r="J18" s="21"/>
      <c r="K18" s="21"/>
      <c r="L18" s="21"/>
    </row>
    <row r="19" spans="1:14" ht="30.75" customHeight="1" x14ac:dyDescent="0.35">
      <c r="A19" s="20">
        <f t="shared" si="1"/>
        <v>9</v>
      </c>
      <c r="B19" s="36" t="s">
        <v>31</v>
      </c>
      <c r="C19" s="37"/>
      <c r="D19" s="37"/>
      <c r="E19" s="37"/>
      <c r="F19" s="38"/>
      <c r="G19" s="35">
        <f>(G11+G12)*2%</f>
        <v>889.56000000000006</v>
      </c>
      <c r="H19" s="35"/>
      <c r="K19" s="21"/>
    </row>
    <row r="20" spans="1:14" ht="53.25" customHeight="1" x14ac:dyDescent="0.35">
      <c r="A20" s="20">
        <v>10</v>
      </c>
      <c r="B20" s="36" t="s">
        <v>37</v>
      </c>
      <c r="C20" s="37"/>
      <c r="D20" s="37"/>
      <c r="E20" s="37"/>
      <c r="F20" s="38"/>
      <c r="G20" s="41">
        <v>0</v>
      </c>
      <c r="H20" s="42"/>
      <c r="J20" s="1">
        <f>494.7</f>
        <v>494.7</v>
      </c>
      <c r="K20" s="21">
        <f>J20-G16</f>
        <v>203.13600000000002</v>
      </c>
    </row>
    <row r="21" spans="1:14" ht="36" customHeight="1" x14ac:dyDescent="0.35">
      <c r="A21" s="20"/>
      <c r="B21" s="39" t="s">
        <v>32</v>
      </c>
      <c r="C21" s="39"/>
      <c r="D21" s="39"/>
      <c r="E21" s="39"/>
      <c r="F21" s="39"/>
      <c r="G21" s="40">
        <f>ROUNDUP(SUM(G14:H20)+G11,0)</f>
        <v>47423</v>
      </c>
      <c r="H21" s="40"/>
      <c r="I21" s="21"/>
      <c r="J21" s="21">
        <v>48875.33</v>
      </c>
      <c r="K21" s="21">
        <f>J21-G21</f>
        <v>1452.3300000000017</v>
      </c>
    </row>
    <row r="22" spans="1:14" ht="173.25" customHeight="1" x14ac:dyDescent="0.35">
      <c r="A22" s="30" t="s">
        <v>43</v>
      </c>
      <c r="B22" s="31"/>
      <c r="C22" s="31"/>
      <c r="D22" s="31"/>
      <c r="E22" s="31"/>
      <c r="F22" s="31"/>
      <c r="G22" s="31"/>
      <c r="H22" s="31"/>
      <c r="I22" s="31"/>
    </row>
    <row r="23" spans="1:14" ht="11.25" customHeight="1" x14ac:dyDescent="0.35">
      <c r="A23" s="23"/>
      <c r="B23" s="14"/>
      <c r="C23" s="14"/>
      <c r="D23" s="14"/>
      <c r="E23" s="14"/>
      <c r="F23" s="14"/>
      <c r="G23" s="14"/>
      <c r="H23" s="14"/>
      <c r="I23" s="14"/>
    </row>
    <row r="24" spans="1:14" ht="54" customHeight="1" x14ac:dyDescent="0.35">
      <c r="A24" s="30" t="s">
        <v>13</v>
      </c>
      <c r="B24" s="31"/>
      <c r="C24" s="31"/>
      <c r="D24" s="31"/>
      <c r="E24" s="31"/>
      <c r="F24" s="31"/>
      <c r="G24" s="31"/>
      <c r="H24" s="31"/>
    </row>
    <row r="25" spans="1:14" ht="18.75" customHeight="1" x14ac:dyDescent="0.35">
      <c r="A25" s="23"/>
      <c r="B25" s="14"/>
      <c r="C25" s="14"/>
      <c r="D25" s="14"/>
      <c r="E25" s="14"/>
      <c r="F25" s="14"/>
      <c r="G25" s="14"/>
      <c r="H25" s="14"/>
      <c r="I25" s="14"/>
    </row>
    <row r="26" spans="1:14" ht="18.75" hidden="1" customHeight="1" x14ac:dyDescent="0.35">
      <c r="A26" s="23"/>
      <c r="B26" s="14"/>
      <c r="C26" s="14"/>
      <c r="D26" s="14"/>
      <c r="E26" s="14"/>
      <c r="F26" s="14"/>
      <c r="G26" s="14"/>
      <c r="H26" s="14"/>
      <c r="I26" s="14"/>
    </row>
    <row r="27" spans="1:14" ht="18.75" hidden="1" customHeight="1" x14ac:dyDescent="0.35">
      <c r="A27" s="23"/>
      <c r="B27" s="14"/>
      <c r="C27" s="14"/>
      <c r="D27" s="14"/>
      <c r="E27" s="14"/>
      <c r="F27" s="14"/>
      <c r="G27" s="14"/>
      <c r="H27" s="14"/>
      <c r="I27" s="14"/>
    </row>
    <row r="28" spans="1:14" ht="27" customHeight="1" x14ac:dyDescent="0.25">
      <c r="J28" s="15" t="s">
        <v>14</v>
      </c>
      <c r="K28" s="15">
        <v>100</v>
      </c>
      <c r="L28" s="15">
        <v>63</v>
      </c>
      <c r="M28" s="15">
        <v>25</v>
      </c>
    </row>
    <row r="29" spans="1:14" x14ac:dyDescent="0.25">
      <c r="J29" s="15" t="s">
        <v>15</v>
      </c>
      <c r="K29" s="15">
        <f>K28*0.84</f>
        <v>84</v>
      </c>
      <c r="L29" s="15">
        <f>L28*0.84</f>
        <v>52.919999999999995</v>
      </c>
      <c r="M29" s="15">
        <f>M28*0.84</f>
        <v>21</v>
      </c>
    </row>
    <row r="30" spans="1:14" ht="17.5" x14ac:dyDescent="0.35">
      <c r="B30" s="22" t="s">
        <v>16</v>
      </c>
      <c r="C30" s="17"/>
      <c r="D30" s="17"/>
      <c r="E30" s="17"/>
      <c r="F30" s="17"/>
      <c r="G30" s="28" t="s">
        <v>17</v>
      </c>
      <c r="H30" s="28"/>
      <c r="I30" s="28"/>
      <c r="J30" s="15" t="s">
        <v>18</v>
      </c>
      <c r="K30" s="15">
        <f>K29*1.5</f>
        <v>126</v>
      </c>
      <c r="L30" s="15">
        <f>L29*1.5</f>
        <v>79.38</v>
      </c>
      <c r="M30" s="15">
        <f>M29*1.5</f>
        <v>31.5</v>
      </c>
    </row>
    <row r="31" spans="1:14" ht="17.5" x14ac:dyDescent="0.35">
      <c r="B31" s="22" t="s">
        <v>19</v>
      </c>
      <c r="C31" s="17"/>
      <c r="D31" s="17"/>
      <c r="E31" s="17"/>
      <c r="F31" s="17"/>
      <c r="G31" s="28" t="s">
        <v>20</v>
      </c>
      <c r="H31" s="28"/>
      <c r="I31" s="28"/>
      <c r="J31" s="15" t="s">
        <v>21</v>
      </c>
      <c r="K31" s="15">
        <f>K30/3</f>
        <v>42</v>
      </c>
      <c r="L31" s="15">
        <f>L30/3</f>
        <v>26.459999999999997</v>
      </c>
      <c r="M31" s="15">
        <f>M30/3</f>
        <v>10.5</v>
      </c>
    </row>
    <row r="32" spans="1:14" ht="17.5" x14ac:dyDescent="0.35">
      <c r="B32" s="22" t="s">
        <v>22</v>
      </c>
      <c r="C32" s="17"/>
      <c r="D32" s="17"/>
      <c r="E32" s="17"/>
      <c r="F32" s="17"/>
      <c r="G32" s="28" t="s">
        <v>44</v>
      </c>
      <c r="H32" s="28"/>
      <c r="I32" s="28"/>
      <c r="J32" s="15"/>
      <c r="K32" s="15">
        <f>1000/(240*0.85)</f>
        <v>4.9019607843137258</v>
      </c>
      <c r="L32" s="15">
        <f>1000/(240*0.85)</f>
        <v>4.9019607843137258</v>
      </c>
      <c r="M32" s="15">
        <f>1000/(240*0.85)</f>
        <v>4.9019607843137258</v>
      </c>
    </row>
    <row r="33" spans="10:13" x14ac:dyDescent="0.25">
      <c r="J33" s="15"/>
      <c r="K33" s="15">
        <f>K31*K32</f>
        <v>205.88235294117649</v>
      </c>
      <c r="L33" s="15">
        <f>L31*L32</f>
        <v>129.70588235294116</v>
      </c>
      <c r="M33" s="15">
        <f>M31*M32</f>
        <v>51.470588235294123</v>
      </c>
    </row>
    <row r="34" spans="10:13" x14ac:dyDescent="0.25">
      <c r="J34" s="15"/>
      <c r="K34" s="15">
        <f>K33/1.5</f>
        <v>137.25490196078434</v>
      </c>
      <c r="L34" s="15">
        <f>L33/1.5</f>
        <v>86.470588235294102</v>
      </c>
      <c r="M34" s="15">
        <f>M33/1.5</f>
        <v>34.313725490196084</v>
      </c>
    </row>
    <row r="35" spans="10:13" x14ac:dyDescent="0.25">
      <c r="J35" s="15"/>
      <c r="K35" s="15">
        <f>K34*0.9</f>
        <v>123.52941176470591</v>
      </c>
      <c r="L35" s="15">
        <f>L34*0.9</f>
        <v>77.823529411764696</v>
      </c>
      <c r="M35" s="15">
        <f>M34*0.9</f>
        <v>30.882352941176478</v>
      </c>
    </row>
  </sheetData>
  <mergeCells count="39">
    <mergeCell ref="A1:I1"/>
    <mergeCell ref="A2:I2"/>
    <mergeCell ref="A4:I4"/>
    <mergeCell ref="A5:I5"/>
    <mergeCell ref="A6:A7"/>
    <mergeCell ref="B6:B7"/>
    <mergeCell ref="C6:C7"/>
    <mergeCell ref="D6:D7"/>
    <mergeCell ref="E6:E7"/>
    <mergeCell ref="F6:G6"/>
    <mergeCell ref="H6:I6"/>
    <mergeCell ref="B10:F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G20:H20"/>
    <mergeCell ref="B21:F21"/>
    <mergeCell ref="G21:H21"/>
    <mergeCell ref="A22:I22"/>
    <mergeCell ref="A24:H24"/>
    <mergeCell ref="G30:I30"/>
    <mergeCell ref="G31:I31"/>
    <mergeCell ref="G32:I32"/>
  </mergeCells>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HG</vt:lpstr>
      <vt:lpstr>BOL</vt:lpstr>
      <vt:lpstr>BOL!Print_Area</vt:lpstr>
      <vt:lpstr>HG!Print_Area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JAYAKUMAR J</dc:creator>
  <cp:lastModifiedBy>91866</cp:lastModifiedBy>
  <cp:lastPrinted>2022-07-07T12:06:24Z</cp:lastPrinted>
  <dcterms:created xsi:type="dcterms:W3CDTF">2020-06-16T02:25:50Z</dcterms:created>
  <dcterms:modified xsi:type="dcterms:W3CDTF">2022-07-07T12:10:45Z</dcterms:modified>
</cp:coreProperties>
</file>