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H60" i="1" l="1"/>
  <c r="H62" i="1" s="1"/>
  <c r="H18" i="1"/>
  <c r="H17" i="1"/>
  <c r="H16" i="1"/>
  <c r="H15" i="1"/>
  <c r="H14" i="1"/>
  <c r="H13" i="1"/>
  <c r="F13" i="1"/>
  <c r="H12" i="1"/>
  <c r="F12" i="1"/>
  <c r="H11" i="1"/>
  <c r="F11" i="1"/>
  <c r="H10" i="1"/>
  <c r="F10" i="1"/>
  <c r="F20" i="1" s="1"/>
  <c r="F25" i="1" s="1"/>
  <c r="H9" i="1"/>
  <c r="H20" i="1" s="1"/>
  <c r="F21" i="1" s="1"/>
  <c r="F9" i="1"/>
  <c r="F26" i="1" l="1"/>
  <c r="F24" i="1"/>
  <c r="F22" i="1"/>
  <c r="F23" i="1"/>
  <c r="H64" i="1"/>
  <c r="H65" i="1" s="1"/>
  <c r="H66" i="1" s="1"/>
  <c r="H63" i="1"/>
  <c r="F27" i="1" l="1"/>
  <c r="F28" i="1" s="1"/>
</calcChain>
</file>

<file path=xl/sharedStrings.xml><?xml version="1.0" encoding="utf-8"?>
<sst xmlns="http://schemas.openxmlformats.org/spreadsheetml/2006/main" count="105" uniqueCount="72">
  <si>
    <t>CHAMUNDESHWARI ELECTRICITY SUPPLY CORPORATION LIMITED</t>
  </si>
  <si>
    <t>Estimate No.ae/sidd/05                                     Dated :03/09/2022</t>
  </si>
  <si>
    <t>Estimate for  Replacement  of  broken LT  pole due huge  up rooted tree falling down on existing LT line on  date 03/09/2022 at Giridarshini layout  Alanahalli  in siddartha section central zone sub-division mysore.</t>
  </si>
  <si>
    <t>Sl.No.</t>
  </si>
  <si>
    <t>Name of the Materials Etc.</t>
  </si>
  <si>
    <t>Unit</t>
  </si>
  <si>
    <t>Quntity</t>
  </si>
  <si>
    <t>Material cost</t>
  </si>
  <si>
    <t>Labour charges</t>
  </si>
  <si>
    <t>Rate</t>
  </si>
  <si>
    <t>Amount</t>
  </si>
  <si>
    <t>RCC pole 8mts long</t>
  </si>
  <si>
    <t>Nos.</t>
  </si>
  <si>
    <t xml:space="preserve">Rabbit ACSR conductor </t>
  </si>
  <si>
    <t>km</t>
  </si>
  <si>
    <t>Loading &amp; un loading of pole</t>
  </si>
  <si>
    <t>PVC wire 16sqmm</t>
  </si>
  <si>
    <t>100mts</t>
  </si>
  <si>
    <t>4 pin crossarms with bolt &amp;nut</t>
  </si>
  <si>
    <t>set</t>
  </si>
  <si>
    <t>Releasing &amp; restrining of Rabbit ACSR conductor</t>
  </si>
  <si>
    <t>2.34x3299x1.9</t>
  </si>
  <si>
    <t>Releasing &amp; refixing of crossarms</t>
  </si>
  <si>
    <t>12x122x1.9</t>
  </si>
  <si>
    <t xml:space="preserve">Releasing &amp; refixing of servicemain </t>
  </si>
  <si>
    <t>LS</t>
  </si>
  <si>
    <t>9x0.9x67</t>
  </si>
  <si>
    <t>s</t>
  </si>
  <si>
    <t xml:space="preserve">strightening of  slanted RCC pole </t>
  </si>
  <si>
    <t>3x0.75x1072</t>
  </si>
  <si>
    <t>Releasing of  broken PCC pole 8m long</t>
  </si>
  <si>
    <t>2x0.9x1072</t>
  </si>
  <si>
    <t xml:space="preserve">Mis material </t>
  </si>
  <si>
    <t>Total material cost</t>
  </si>
  <si>
    <t xml:space="preserve">Total Labour Charges </t>
  </si>
  <si>
    <t>Break down charges at 25% on labour for speedy restoration of power supply</t>
  </si>
  <si>
    <t>ESCOM Establishment cost @ 20% on labour charges</t>
  </si>
  <si>
    <t>GST @ 18 % on Total labour charges.</t>
  </si>
  <si>
    <t>Transportation cost from stores to site 2% on material cost</t>
  </si>
  <si>
    <t>Service charge towards ESI&amp; PF17.75% on labour charges</t>
  </si>
  <si>
    <t>Contingencies at 2% on total cost</t>
  </si>
  <si>
    <t>Total</t>
  </si>
  <si>
    <t>Certificate:</t>
  </si>
  <si>
    <t xml:space="preserve">Certified that I have personally visited the spot and prepared this estimate by using Current SR rates </t>
  </si>
  <si>
    <t>for safe and economic way of execution of work.</t>
  </si>
  <si>
    <r>
      <rPr>
        <b/>
        <sz val="11"/>
        <rFont val="Times New Roman"/>
        <family val="1"/>
      </rPr>
      <t>REPORTS:-</t>
    </r>
    <r>
      <rPr>
        <sz val="11"/>
        <rFont val="Times New Roman"/>
        <family val="1"/>
      </rPr>
      <t>This estimate amount Rs72669.00 has been prepared for Replacement  of  broken LT  pole due strom wind &amp; rain on date 03/09/2022 at Giridarshini layout  Alanahalli  in siddartha section central zone sub-division mysore.</t>
    </r>
  </si>
  <si>
    <t>In this estimate here it is proposed for replacement of broke LT  at Giridarshani layout due to huge uprooted tree falling down  on  existing LT line  on date 03/09/2022.four  nos of LT pole were broken to replace this broken pole this estimate may be prepared.All the required necessary materials are made in this estimate.This broken pole comes on 100kva Nirmala hospital  transformer.All the required necessary materials are made in this estimate this estimate may be sanctioned early.</t>
  </si>
  <si>
    <t>Assistant Engineer (El),</t>
  </si>
  <si>
    <t>Siddartha unit</t>
  </si>
  <si>
    <t>Assistant Executive Engineer (El),</t>
  </si>
  <si>
    <t>CESC,Mysore.</t>
  </si>
  <si>
    <t>Central zone sub-division</t>
  </si>
  <si>
    <t>I</t>
  </si>
  <si>
    <t>Decommission of Assets(Part C)</t>
  </si>
  <si>
    <t>Cost of Decommission</t>
  </si>
  <si>
    <t>Releasing of8mtr RCC pole</t>
  </si>
  <si>
    <t>No</t>
  </si>
  <si>
    <t>2X1072X0.9</t>
  </si>
  <si>
    <t>Establishment cost Cost at 20% on Labou charges</t>
  </si>
  <si>
    <t>Particulars of Assets to be Dismantled and returned to store</t>
  </si>
  <si>
    <t>Releasing of 8mtr RCC pole</t>
  </si>
  <si>
    <t>scrap</t>
  </si>
  <si>
    <t>Year of Commissioning</t>
  </si>
  <si>
    <t>After sanctioning of Estimate</t>
  </si>
  <si>
    <t>Year of Dismentaling</t>
  </si>
  <si>
    <t xml:space="preserve"> Assets to be Dismantled (To be furnished by Accounts staff)</t>
  </si>
  <si>
    <t>Depreciation earned</t>
  </si>
  <si>
    <t>Written down Value</t>
  </si>
  <si>
    <t>=Rs</t>
  </si>
  <si>
    <t>Original Cost/ Assessed Value of the Assets</t>
  </si>
  <si>
    <t>Siddartha  unit</t>
  </si>
  <si>
    <t>Central zonea sub-division</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</si>
</sst>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0"/>
      <name val="Bookman Old Style"/>
      <family val="1"/>
    </font>
    <font>
      <b/>
      <u/>
      <sz val="16"/>
      <name val="Times New Roman"/>
      <family val="1"/>
    </font>
    <font>
      <sz val="10"/>
      <name val="Times New Roman"/>
      <family val="1"/>
    </font>
    <font>
      <b/>
      <sz val="12"/>
      <name val="Times New Roman"/>
      <family val="1"/>
    </font>
    <font>
      <sz val="11"/>
      <name val="Bookman Old Style"/>
      <family val="1"/>
    </font>
    <font>
      <b/>
      <sz val="11"/>
      <name val="Times New Roman"/>
      <family val="1"/>
    </font>
    <font>
      <sz val="11"/>
      <name val="Times New Roman"/>
      <family val="1"/>
    </font>
    <font>
      <b/>
      <sz val="11"/>
      <name val="Arial"/>
      <family val="2"/>
    </font>
    <font>
      <sz val="11"/>
      <name val="Arial"/>
      <family val="2"/>
    </font>
    <font>
      <b/>
      <u/>
      <sz val="11"/>
      <name val="Times New Roman"/>
      <family val="1"/>
    </font>
    <font>
      <b/>
      <sz val="10"/>
      <name val="Times New Roman"/>
      <family val="1"/>
    </font>
    <font>
      <b/>
      <sz val="14"/>
      <name val="Arial"/>
      <family val="2"/>
    </font>
    <font>
      <b/>
      <sz val="12"/>
      <name val="Arial"/>
      <family val="2"/>
    </font>
    <font>
      <sz val="12"/>
      <name val="Times New Roman"/>
      <family val="1"/>
    </font>
    <font>
      <sz val="12"/>
      <name val="Arial"/>
      <family val="2"/>
    </font>
    <font>
      <b/>
      <u/>
      <sz val="10"/>
      <name val="Times New Roman"/>
      <family val="1"/>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90">
    <xf numFmtId="0" fontId="0" fillId="0" borderId="0" xfId="0"/>
    <xf numFmtId="0" fontId="1" fillId="0" borderId="0" xfId="0" applyFont="1"/>
    <xf numFmtId="0" fontId="1" fillId="0" borderId="0" xfId="0" applyFont="1" applyBorder="1" applyAlignment="1">
      <alignment horizontal="center"/>
    </xf>
    <xf numFmtId="0" fontId="2"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wrapText="1"/>
    </xf>
    <xf numFmtId="0" fontId="5" fillId="0" borderId="1"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4" xfId="0" applyFont="1" applyBorder="1" applyAlignment="1">
      <alignment horizontal="left"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2" fontId="7" fillId="0" borderId="3" xfId="0" applyNumberFormat="1" applyFont="1" applyBorder="1" applyAlignment="1">
      <alignment horizontal="right" vertical="center" wrapText="1"/>
    </xf>
    <xf numFmtId="2" fontId="7" fillId="0" borderId="5" xfId="0" applyNumberFormat="1" applyFont="1" applyBorder="1" applyAlignment="1">
      <alignment horizontal="center" vertical="center" wrapText="1"/>
    </xf>
    <xf numFmtId="2" fontId="7" fillId="0" borderId="6" xfId="0" applyNumberFormat="1" applyFont="1" applyBorder="1" applyAlignment="1">
      <alignment horizontal="center" vertical="center" wrapText="1"/>
    </xf>
    <xf numFmtId="0" fontId="7" fillId="0" borderId="3" xfId="0" applyFont="1" applyBorder="1" applyAlignment="1">
      <alignment horizontal="left" vertical="center" wrapText="1"/>
    </xf>
    <xf numFmtId="0" fontId="7" fillId="0" borderId="3" xfId="0" applyFont="1" applyBorder="1" applyAlignment="1">
      <alignment horizontal="center" vertical="center"/>
    </xf>
    <xf numFmtId="2" fontId="7" fillId="0" borderId="3" xfId="0" applyNumberFormat="1" applyFont="1" applyBorder="1" applyAlignment="1">
      <alignment horizontal="right" vertical="center"/>
    </xf>
    <xf numFmtId="2" fontId="6" fillId="0" borderId="3" xfId="0" applyNumberFormat="1" applyFont="1" applyBorder="1" applyAlignment="1">
      <alignment horizontal="right" vertical="center"/>
    </xf>
    <xf numFmtId="2" fontId="7" fillId="0" borderId="3" xfId="0" applyNumberFormat="1" applyFont="1" applyBorder="1" applyAlignment="1">
      <alignment vertical="center"/>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vertical="center" wrapText="1"/>
    </xf>
    <xf numFmtId="0" fontId="9" fillId="0" borderId="7" xfId="0" applyFont="1" applyBorder="1" applyAlignment="1">
      <alignment vertical="center" wrapText="1"/>
    </xf>
    <xf numFmtId="2" fontId="9" fillId="0" borderId="6" xfId="0" applyNumberFormat="1" applyFont="1" applyBorder="1" applyAlignment="1">
      <alignment vertical="center" wrapText="1"/>
    </xf>
    <xf numFmtId="2" fontId="8" fillId="0" borderId="3" xfId="0" applyNumberFormat="1" applyFont="1" applyBorder="1" applyAlignment="1">
      <alignment horizontal="center" vertical="center" wrapText="1"/>
    </xf>
    <xf numFmtId="2" fontId="9" fillId="0" borderId="3" xfId="0" applyNumberFormat="1" applyFont="1" applyBorder="1" applyAlignment="1">
      <alignment horizontal="center" vertical="center" wrapText="1"/>
    </xf>
    <xf numFmtId="0" fontId="10" fillId="0" borderId="3" xfId="0" applyFont="1" applyBorder="1" applyAlignment="1">
      <alignment horizontal="left" vertical="center"/>
    </xf>
    <xf numFmtId="0" fontId="7" fillId="0" borderId="3" xfId="0" applyFont="1" applyBorder="1" applyAlignment="1">
      <alignment horizontal="left" vertical="center"/>
    </xf>
    <xf numFmtId="0" fontId="9" fillId="0" borderId="3" xfId="0" quotePrefix="1" applyFont="1" applyBorder="1" applyAlignment="1">
      <alignment horizontal="left" vertical="center" wrapText="1"/>
    </xf>
    <xf numFmtId="0" fontId="7" fillId="0" borderId="3" xfId="0" applyFont="1" applyBorder="1" applyAlignment="1">
      <alignment horizontal="center" vertical="center"/>
    </xf>
    <xf numFmtId="0" fontId="7" fillId="0" borderId="0" xfId="0" applyFont="1" applyAlignment="1">
      <alignment vertical="center"/>
    </xf>
    <xf numFmtId="0" fontId="7" fillId="0" borderId="8"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0" fillId="0" borderId="0" xfId="0" applyFont="1" applyAlignment="1">
      <alignment horizontal="left" vertical="center" wrapText="1"/>
    </xf>
    <xf numFmtId="0" fontId="7" fillId="0" borderId="0" xfId="0" applyFont="1" applyAlignment="1">
      <alignment horizontal="left" vertical="center" wrapText="1"/>
    </xf>
    <xf numFmtId="0" fontId="0" fillId="0" borderId="0" xfId="0" applyFont="1" applyAlignment="1">
      <alignment horizontal="left" vertical="center" wrapText="1"/>
    </xf>
    <xf numFmtId="0" fontId="4" fillId="0" borderId="0" xfId="0" applyFont="1" applyAlignment="1">
      <alignment horizontal="center"/>
    </xf>
    <xf numFmtId="0" fontId="11" fillId="0" borderId="0" xfId="0" applyFont="1"/>
    <xf numFmtId="0" fontId="12" fillId="0" borderId="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4" fillId="0" borderId="4" xfId="0" applyFont="1" applyBorder="1" applyAlignment="1">
      <alignment horizontal="left" vertical="center" wrapText="1"/>
    </xf>
    <xf numFmtId="0" fontId="14" fillId="0" borderId="3" xfId="0" applyFont="1" applyBorder="1" applyAlignment="1">
      <alignment horizontal="center" vertical="center" wrapText="1"/>
    </xf>
    <xf numFmtId="0" fontId="4" fillId="0" borderId="3" xfId="0" applyFont="1" applyBorder="1" applyAlignment="1">
      <alignment horizontal="right" vertical="center" wrapText="1"/>
    </xf>
    <xf numFmtId="0" fontId="14" fillId="0" borderId="3" xfId="0" applyFont="1" applyBorder="1" applyAlignment="1">
      <alignment horizontal="left" vertical="center" wrapText="1"/>
    </xf>
    <xf numFmtId="0" fontId="14" fillId="0" borderId="3" xfId="0" applyFont="1" applyBorder="1" applyAlignment="1">
      <alignment horizontal="center" vertical="center" wrapText="1"/>
    </xf>
    <xf numFmtId="2" fontId="14" fillId="0" borderId="3" xfId="0" applyNumberFormat="1" applyFont="1" applyBorder="1" applyAlignment="1">
      <alignment horizontal="right" vertical="center" wrapText="1"/>
    </xf>
    <xf numFmtId="0" fontId="14" fillId="0" borderId="3" xfId="0" applyFont="1" applyBorder="1" applyAlignment="1">
      <alignment horizontal="center" vertical="center"/>
    </xf>
    <xf numFmtId="2" fontId="14" fillId="0" borderId="3" xfId="0" applyNumberFormat="1" applyFont="1" applyBorder="1" applyAlignment="1">
      <alignment horizontal="right" vertical="center"/>
    </xf>
    <xf numFmtId="2" fontId="4" fillId="0" borderId="3" xfId="0" applyNumberFormat="1" applyFont="1" applyBorder="1" applyAlignment="1">
      <alignment vertical="center"/>
    </xf>
    <xf numFmtId="2" fontId="4" fillId="0" borderId="3" xfId="0" applyNumberFormat="1" applyFont="1" applyBorder="1" applyAlignment="1">
      <alignment horizontal="right" vertical="center"/>
    </xf>
    <xf numFmtId="0" fontId="13"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3" xfId="0" applyFont="1" applyBorder="1" applyAlignment="1">
      <alignment horizontal="center" vertical="center" wrapText="1"/>
    </xf>
    <xf numFmtId="2" fontId="13" fillId="0" borderId="3" xfId="0" applyNumberFormat="1" applyFont="1" applyBorder="1" applyAlignment="1">
      <alignment horizontal="center" vertical="center" wrapText="1"/>
    </xf>
    <xf numFmtId="2" fontId="15" fillId="0" borderId="3" xfId="0" applyNumberFormat="1"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3" xfId="0" applyFont="1" applyBorder="1" applyAlignment="1">
      <alignment horizontal="left" vertical="center" wrapText="1"/>
    </xf>
    <xf numFmtId="0" fontId="12" fillId="0" borderId="2" xfId="0" applyFont="1" applyBorder="1" applyAlignment="1">
      <alignment horizontal="center" vertical="center" wrapText="1"/>
    </xf>
    <xf numFmtId="0" fontId="15" fillId="0" borderId="3" xfId="0" applyFont="1" applyFill="1" applyBorder="1" applyAlignment="1">
      <alignment horizontal="left" vertical="center" wrapText="1"/>
    </xf>
    <xf numFmtId="0" fontId="13" fillId="0" borderId="3" xfId="0" applyFont="1" applyBorder="1" applyAlignment="1">
      <alignment vertical="center" wrapText="1"/>
    </xf>
    <xf numFmtId="0" fontId="15" fillId="0" borderId="3" xfId="0" quotePrefix="1" applyFont="1" applyBorder="1" applyAlignment="1">
      <alignment horizontal="center" vertical="center" wrapText="1"/>
    </xf>
    <xf numFmtId="0" fontId="15" fillId="0" borderId="3" xfId="0" quotePrefix="1" applyFont="1" applyBorder="1" applyAlignment="1">
      <alignment horizontal="left" vertical="center" wrapText="1"/>
    </xf>
    <xf numFmtId="0" fontId="15" fillId="0" borderId="5" xfId="0" quotePrefix="1" applyFont="1" applyBorder="1" applyAlignment="1">
      <alignment horizontal="center" vertical="center" wrapText="1"/>
    </xf>
    <xf numFmtId="0" fontId="15" fillId="0" borderId="7" xfId="0" quotePrefix="1" applyFont="1" applyBorder="1" applyAlignment="1">
      <alignment horizontal="center" vertical="center" wrapText="1"/>
    </xf>
    <xf numFmtId="0" fontId="15" fillId="0" borderId="6" xfId="0" quotePrefix="1" applyFont="1" applyBorder="1" applyAlignment="1">
      <alignment horizontal="center" vertical="center" wrapText="1"/>
    </xf>
    <xf numFmtId="0" fontId="16" fillId="0" borderId="3" xfId="0" applyFont="1" applyBorder="1" applyAlignment="1">
      <alignment horizontal="left" vertical="center"/>
    </xf>
    <xf numFmtId="0" fontId="3" fillId="0" borderId="3" xfId="0" applyFont="1" applyBorder="1" applyAlignment="1">
      <alignment horizontal="left" vertical="center"/>
    </xf>
    <xf numFmtId="0" fontId="3" fillId="0" borderId="3" xfId="0" applyFont="1" applyBorder="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4" fillId="0" borderId="0" xfId="0" applyFont="1" applyAlignment="1">
      <alignment horizont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342900</xdr:colOff>
      <xdr:row>46</xdr:row>
      <xdr:rowOff>142875</xdr:rowOff>
    </xdr:from>
    <xdr:to>
      <xdr:col>7</xdr:col>
      <xdr:colOff>190500</xdr:colOff>
      <xdr:row>46</xdr:row>
      <xdr:rowOff>152400</xdr:rowOff>
    </xdr:to>
    <xdr:cxnSp macro="">
      <xdr:nvCxnSpPr>
        <xdr:cNvPr id="2" name="Straight Connector 1"/>
        <xdr:cNvCxnSpPr/>
      </xdr:nvCxnSpPr>
      <xdr:spPr>
        <a:xfrm>
          <a:off x="685800" y="14982825"/>
          <a:ext cx="5391150" cy="952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381000</xdr:colOff>
      <xdr:row>35</xdr:row>
      <xdr:rowOff>142875</xdr:rowOff>
    </xdr:from>
    <xdr:to>
      <xdr:col>4</xdr:col>
      <xdr:colOff>381000</xdr:colOff>
      <xdr:row>46</xdr:row>
      <xdr:rowOff>161925</xdr:rowOff>
    </xdr:to>
    <xdr:cxnSp macro="">
      <xdr:nvCxnSpPr>
        <xdr:cNvPr id="3" name="Straight Connector 2"/>
        <xdr:cNvCxnSpPr/>
      </xdr:nvCxnSpPr>
      <xdr:spPr>
        <a:xfrm flipH="1">
          <a:off x="4191000" y="12468225"/>
          <a:ext cx="0" cy="253365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285749</xdr:colOff>
      <xdr:row>34</xdr:row>
      <xdr:rowOff>190499</xdr:rowOff>
    </xdr:from>
    <xdr:to>
      <xdr:col>4</xdr:col>
      <xdr:colOff>428625</xdr:colOff>
      <xdr:row>35</xdr:row>
      <xdr:rowOff>154304</xdr:rowOff>
    </xdr:to>
    <xdr:sp macro="" textlink="">
      <xdr:nvSpPr>
        <xdr:cNvPr id="4" name="Flowchart: Summing Junction 3"/>
        <xdr:cNvSpPr/>
      </xdr:nvSpPr>
      <xdr:spPr>
        <a:xfrm flipH="1" flipV="1">
          <a:off x="4095749" y="12287249"/>
          <a:ext cx="142876" cy="192405"/>
        </a:xfrm>
        <a:prstGeom prst="flowChartSummingJunction">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4</xdr:col>
      <xdr:colOff>285749</xdr:colOff>
      <xdr:row>37</xdr:row>
      <xdr:rowOff>104774</xdr:rowOff>
    </xdr:from>
    <xdr:to>
      <xdr:col>4</xdr:col>
      <xdr:colOff>428625</xdr:colOff>
      <xdr:row>38</xdr:row>
      <xdr:rowOff>68579</xdr:rowOff>
    </xdr:to>
    <xdr:sp macro="" textlink="">
      <xdr:nvSpPr>
        <xdr:cNvPr id="5" name="Flowchart: Summing Junction 4"/>
        <xdr:cNvSpPr/>
      </xdr:nvSpPr>
      <xdr:spPr>
        <a:xfrm flipH="1" flipV="1">
          <a:off x="4095749" y="12887324"/>
          <a:ext cx="142876" cy="192405"/>
        </a:xfrm>
        <a:prstGeom prst="flowChartSummingJunction">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4</xdr:col>
      <xdr:colOff>276225</xdr:colOff>
      <xdr:row>40</xdr:row>
      <xdr:rowOff>47625</xdr:rowOff>
    </xdr:from>
    <xdr:to>
      <xdr:col>4</xdr:col>
      <xdr:colOff>419101</xdr:colOff>
      <xdr:row>41</xdr:row>
      <xdr:rowOff>11430</xdr:rowOff>
    </xdr:to>
    <xdr:sp macro="" textlink="">
      <xdr:nvSpPr>
        <xdr:cNvPr id="6" name="Flowchart: Summing Junction 5"/>
        <xdr:cNvSpPr/>
      </xdr:nvSpPr>
      <xdr:spPr>
        <a:xfrm flipH="1" flipV="1">
          <a:off x="4086225" y="13515975"/>
          <a:ext cx="142876" cy="192405"/>
        </a:xfrm>
        <a:prstGeom prst="flowChartSummingJunction">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4</xdr:col>
      <xdr:colOff>323850</xdr:colOff>
      <xdr:row>43</xdr:row>
      <xdr:rowOff>142875</xdr:rowOff>
    </xdr:from>
    <xdr:to>
      <xdr:col>4</xdr:col>
      <xdr:colOff>466726</xdr:colOff>
      <xdr:row>44</xdr:row>
      <xdr:rowOff>106680</xdr:rowOff>
    </xdr:to>
    <xdr:sp macro="" textlink="">
      <xdr:nvSpPr>
        <xdr:cNvPr id="7" name="Flowchart: Summing Junction 6"/>
        <xdr:cNvSpPr/>
      </xdr:nvSpPr>
      <xdr:spPr>
        <a:xfrm flipH="1" flipV="1">
          <a:off x="4133850" y="14297025"/>
          <a:ext cx="142876" cy="192405"/>
        </a:xfrm>
        <a:prstGeom prst="flowChartSummingJunction">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16</xdr:col>
      <xdr:colOff>571500</xdr:colOff>
      <xdr:row>37</xdr:row>
      <xdr:rowOff>76200</xdr:rowOff>
    </xdr:from>
    <xdr:to>
      <xdr:col>17</xdr:col>
      <xdr:colOff>104776</xdr:colOff>
      <xdr:row>38</xdr:row>
      <xdr:rowOff>40005</xdr:rowOff>
    </xdr:to>
    <xdr:sp macro="" textlink="">
      <xdr:nvSpPr>
        <xdr:cNvPr id="8" name="Flowchart: Summing Junction 7"/>
        <xdr:cNvSpPr/>
      </xdr:nvSpPr>
      <xdr:spPr>
        <a:xfrm flipH="1" flipV="1">
          <a:off x="7362825" y="12858750"/>
          <a:ext cx="142876" cy="192405"/>
        </a:xfrm>
        <a:prstGeom prst="flowChartSummingJunction">
          <a:avLst/>
        </a:prstGeom>
        <a:ln>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5</xdr:col>
      <xdr:colOff>800100</xdr:colOff>
      <xdr:row>43</xdr:row>
      <xdr:rowOff>114300</xdr:rowOff>
    </xdr:from>
    <xdr:to>
      <xdr:col>6</xdr:col>
      <xdr:colOff>85726</xdr:colOff>
      <xdr:row>44</xdr:row>
      <xdr:rowOff>78105</xdr:rowOff>
    </xdr:to>
    <xdr:sp macro="" textlink="">
      <xdr:nvSpPr>
        <xdr:cNvPr id="9" name="Flowchart: Summing Junction 8"/>
        <xdr:cNvSpPr/>
      </xdr:nvSpPr>
      <xdr:spPr>
        <a:xfrm flipH="1" flipV="1">
          <a:off x="5191125" y="14268450"/>
          <a:ext cx="142876" cy="192405"/>
        </a:xfrm>
        <a:prstGeom prst="flowChartSummingJunction">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3</xdr:col>
      <xdr:colOff>19050</xdr:colOff>
      <xdr:row>46</xdr:row>
      <xdr:rowOff>85725</xdr:rowOff>
    </xdr:from>
    <xdr:to>
      <xdr:col>3</xdr:col>
      <xdr:colOff>161926</xdr:colOff>
      <xdr:row>47</xdr:row>
      <xdr:rowOff>11430</xdr:rowOff>
    </xdr:to>
    <xdr:sp macro="" textlink="">
      <xdr:nvSpPr>
        <xdr:cNvPr id="10" name="Flowchart: Summing Junction 9"/>
        <xdr:cNvSpPr/>
      </xdr:nvSpPr>
      <xdr:spPr>
        <a:xfrm flipH="1" flipV="1">
          <a:off x="3371850" y="14925675"/>
          <a:ext cx="142876" cy="154305"/>
        </a:xfrm>
        <a:prstGeom prst="flowChartSummingJunction">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4</xdr:col>
      <xdr:colOff>295275</xdr:colOff>
      <xdr:row>46</xdr:row>
      <xdr:rowOff>76200</xdr:rowOff>
    </xdr:from>
    <xdr:to>
      <xdr:col>4</xdr:col>
      <xdr:colOff>438151</xdr:colOff>
      <xdr:row>47</xdr:row>
      <xdr:rowOff>1905</xdr:rowOff>
    </xdr:to>
    <xdr:sp macro="" textlink="">
      <xdr:nvSpPr>
        <xdr:cNvPr id="11" name="Flowchart: Summing Junction 10"/>
        <xdr:cNvSpPr/>
      </xdr:nvSpPr>
      <xdr:spPr>
        <a:xfrm flipH="1" flipV="1">
          <a:off x="4105275" y="14916150"/>
          <a:ext cx="142876" cy="154305"/>
        </a:xfrm>
        <a:prstGeom prst="flowChartSummingJunction">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5</xdr:col>
      <xdr:colOff>819150</xdr:colOff>
      <xdr:row>35</xdr:row>
      <xdr:rowOff>0</xdr:rowOff>
    </xdr:from>
    <xdr:to>
      <xdr:col>6</xdr:col>
      <xdr:colOff>104776</xdr:colOff>
      <xdr:row>35</xdr:row>
      <xdr:rowOff>154305</xdr:rowOff>
    </xdr:to>
    <xdr:sp macro="" textlink="">
      <xdr:nvSpPr>
        <xdr:cNvPr id="12" name="Flowchart: Summing Junction 11"/>
        <xdr:cNvSpPr/>
      </xdr:nvSpPr>
      <xdr:spPr>
        <a:xfrm flipH="1" flipV="1">
          <a:off x="5210175" y="12325350"/>
          <a:ext cx="142876" cy="154305"/>
        </a:xfrm>
        <a:prstGeom prst="flowChartSummingJunction">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oneCellAnchor>
    <xdr:from>
      <xdr:col>4</xdr:col>
      <xdr:colOff>400050</xdr:colOff>
      <xdr:row>38</xdr:row>
      <xdr:rowOff>123825</xdr:rowOff>
    </xdr:from>
    <xdr:ext cx="457200" cy="264560"/>
    <xdr:sp macro="" textlink="">
      <xdr:nvSpPr>
        <xdr:cNvPr id="13" name="TextBox 12"/>
        <xdr:cNvSpPr txBox="1"/>
      </xdr:nvSpPr>
      <xdr:spPr>
        <a:xfrm>
          <a:off x="4210050" y="13134975"/>
          <a:ext cx="4572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381000</xdr:colOff>
      <xdr:row>41</xdr:row>
      <xdr:rowOff>9525</xdr:rowOff>
    </xdr:from>
    <xdr:ext cx="409575" cy="264560"/>
    <xdr:sp macro="" textlink="">
      <xdr:nvSpPr>
        <xdr:cNvPr id="14" name="TextBox 13"/>
        <xdr:cNvSpPr txBox="1"/>
      </xdr:nvSpPr>
      <xdr:spPr>
        <a:xfrm>
          <a:off x="4191000" y="13706475"/>
          <a:ext cx="4095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390525</xdr:colOff>
      <xdr:row>43</xdr:row>
      <xdr:rowOff>161925</xdr:rowOff>
    </xdr:from>
    <xdr:ext cx="352425" cy="285750"/>
    <xdr:sp macro="" textlink="">
      <xdr:nvSpPr>
        <xdr:cNvPr id="15" name="TextBox 14"/>
        <xdr:cNvSpPr txBox="1"/>
      </xdr:nvSpPr>
      <xdr:spPr>
        <a:xfrm>
          <a:off x="4200525" y="14316075"/>
          <a:ext cx="35242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314325</xdr:colOff>
      <xdr:row>46</xdr:row>
      <xdr:rowOff>76200</xdr:rowOff>
    </xdr:from>
    <xdr:ext cx="447675" cy="302660"/>
    <xdr:sp macro="" textlink="">
      <xdr:nvSpPr>
        <xdr:cNvPr id="16" name="TextBox 15"/>
        <xdr:cNvSpPr txBox="1"/>
      </xdr:nvSpPr>
      <xdr:spPr>
        <a:xfrm>
          <a:off x="4705350" y="14916150"/>
          <a:ext cx="447675" cy="3026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xdr:from>
      <xdr:col>6</xdr:col>
      <xdr:colOff>28575</xdr:colOff>
      <xdr:row>35</xdr:row>
      <xdr:rowOff>142875</xdr:rowOff>
    </xdr:from>
    <xdr:to>
      <xdr:col>6</xdr:col>
      <xdr:colOff>28575</xdr:colOff>
      <xdr:row>46</xdr:row>
      <xdr:rowOff>161925</xdr:rowOff>
    </xdr:to>
    <xdr:cxnSp macro="">
      <xdr:nvCxnSpPr>
        <xdr:cNvPr id="17" name="Straight Connector 16"/>
        <xdr:cNvCxnSpPr/>
      </xdr:nvCxnSpPr>
      <xdr:spPr>
        <a:xfrm flipH="1">
          <a:off x="5276850" y="12468225"/>
          <a:ext cx="0" cy="253365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809624</xdr:colOff>
      <xdr:row>37</xdr:row>
      <xdr:rowOff>180974</xdr:rowOff>
    </xdr:from>
    <xdr:to>
      <xdr:col>6</xdr:col>
      <xdr:colOff>95250</xdr:colOff>
      <xdr:row>38</xdr:row>
      <xdr:rowOff>144779</xdr:rowOff>
    </xdr:to>
    <xdr:sp macro="" textlink="">
      <xdr:nvSpPr>
        <xdr:cNvPr id="18" name="Flowchart: Summing Junction 17"/>
        <xdr:cNvSpPr/>
      </xdr:nvSpPr>
      <xdr:spPr>
        <a:xfrm flipH="1" flipV="1">
          <a:off x="5200649" y="12963524"/>
          <a:ext cx="142876" cy="192405"/>
        </a:xfrm>
        <a:prstGeom prst="flowChartSummingJunction">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5</xdr:col>
      <xdr:colOff>819149</xdr:colOff>
      <xdr:row>41</xdr:row>
      <xdr:rowOff>57149</xdr:rowOff>
    </xdr:from>
    <xdr:to>
      <xdr:col>6</xdr:col>
      <xdr:colOff>104775</xdr:colOff>
      <xdr:row>42</xdr:row>
      <xdr:rowOff>20954</xdr:rowOff>
    </xdr:to>
    <xdr:sp macro="" textlink="">
      <xdr:nvSpPr>
        <xdr:cNvPr id="19" name="Flowchart: Summing Junction 18"/>
        <xdr:cNvSpPr/>
      </xdr:nvSpPr>
      <xdr:spPr>
        <a:xfrm flipH="1" flipV="1">
          <a:off x="5210174" y="13754099"/>
          <a:ext cx="142876" cy="192405"/>
        </a:xfrm>
        <a:prstGeom prst="flowChartSummingJunction">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5</xdr:col>
      <xdr:colOff>809625</xdr:colOff>
      <xdr:row>46</xdr:row>
      <xdr:rowOff>66675</xdr:rowOff>
    </xdr:from>
    <xdr:to>
      <xdr:col>6</xdr:col>
      <xdr:colOff>95251</xdr:colOff>
      <xdr:row>47</xdr:row>
      <xdr:rowOff>30480</xdr:rowOff>
    </xdr:to>
    <xdr:sp macro="" textlink="">
      <xdr:nvSpPr>
        <xdr:cNvPr id="20" name="Flowchart: Summing Junction 19"/>
        <xdr:cNvSpPr/>
      </xdr:nvSpPr>
      <xdr:spPr>
        <a:xfrm flipH="1" flipV="1">
          <a:off x="5200650" y="14906625"/>
          <a:ext cx="142876" cy="192405"/>
        </a:xfrm>
        <a:prstGeom prst="flowChartSummingJunction">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oneCellAnchor>
    <xdr:from>
      <xdr:col>5</xdr:col>
      <xdr:colOff>85725</xdr:colOff>
      <xdr:row>35</xdr:row>
      <xdr:rowOff>95250</xdr:rowOff>
    </xdr:from>
    <xdr:ext cx="356181" cy="350285"/>
    <xdr:sp macro="" textlink="">
      <xdr:nvSpPr>
        <xdr:cNvPr id="21" name="TextBox 20"/>
        <xdr:cNvSpPr txBox="1"/>
      </xdr:nvSpPr>
      <xdr:spPr>
        <a:xfrm>
          <a:off x="4476750" y="12420600"/>
          <a:ext cx="356181" cy="3502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809625</xdr:colOff>
      <xdr:row>35</xdr:row>
      <xdr:rowOff>171450</xdr:rowOff>
    </xdr:from>
    <xdr:ext cx="523875" cy="264560"/>
    <xdr:sp macro="" textlink="">
      <xdr:nvSpPr>
        <xdr:cNvPr id="22" name="TextBox 21"/>
        <xdr:cNvSpPr txBox="1"/>
      </xdr:nvSpPr>
      <xdr:spPr>
        <a:xfrm>
          <a:off x="5200650" y="12496800"/>
          <a:ext cx="5238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40</a:t>
          </a:r>
        </a:p>
      </xdr:txBody>
    </xdr:sp>
    <xdr:clientData/>
  </xdr:oneCellAnchor>
  <xdr:oneCellAnchor>
    <xdr:from>
      <xdr:col>6</xdr:col>
      <xdr:colOff>57151</xdr:colOff>
      <xdr:row>39</xdr:row>
      <xdr:rowOff>133350</xdr:rowOff>
    </xdr:from>
    <xdr:ext cx="361949" cy="264560"/>
    <xdr:sp macro="" textlink="">
      <xdr:nvSpPr>
        <xdr:cNvPr id="23" name="TextBox 22"/>
        <xdr:cNvSpPr txBox="1"/>
      </xdr:nvSpPr>
      <xdr:spPr>
        <a:xfrm>
          <a:off x="5305426" y="13373100"/>
          <a:ext cx="3619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40</a:t>
          </a:r>
        </a:p>
      </xdr:txBody>
    </xdr:sp>
    <xdr:clientData/>
  </xdr:oneCellAnchor>
  <xdr:oneCellAnchor>
    <xdr:from>
      <xdr:col>6</xdr:col>
      <xdr:colOff>133350</xdr:colOff>
      <xdr:row>42</xdr:row>
      <xdr:rowOff>38100</xdr:rowOff>
    </xdr:from>
    <xdr:ext cx="342899" cy="264560"/>
    <xdr:sp macro="" textlink="">
      <xdr:nvSpPr>
        <xdr:cNvPr id="24" name="TextBox 23"/>
        <xdr:cNvSpPr txBox="1"/>
      </xdr:nvSpPr>
      <xdr:spPr>
        <a:xfrm>
          <a:off x="5381625" y="13963650"/>
          <a:ext cx="34289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50</a:t>
          </a:r>
        </a:p>
      </xdr:txBody>
    </xdr:sp>
    <xdr:clientData/>
  </xdr:oneCellAnchor>
  <xdr:oneCellAnchor>
    <xdr:from>
      <xdr:col>6</xdr:col>
      <xdr:colOff>95250</xdr:colOff>
      <xdr:row>44</xdr:row>
      <xdr:rowOff>114300</xdr:rowOff>
    </xdr:from>
    <xdr:ext cx="438150" cy="264560"/>
    <xdr:sp macro="" textlink="">
      <xdr:nvSpPr>
        <xdr:cNvPr id="25" name="TextBox 24"/>
        <xdr:cNvSpPr txBox="1"/>
      </xdr:nvSpPr>
      <xdr:spPr>
        <a:xfrm>
          <a:off x="5343525" y="14497050"/>
          <a:ext cx="4381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50</a:t>
          </a:r>
        </a:p>
      </xdr:txBody>
    </xdr:sp>
    <xdr:clientData/>
  </xdr:oneCellAnchor>
  <xdr:twoCellAnchor>
    <xdr:from>
      <xdr:col>6</xdr:col>
      <xdr:colOff>209550</xdr:colOff>
      <xdr:row>41</xdr:row>
      <xdr:rowOff>76200</xdr:rowOff>
    </xdr:from>
    <xdr:to>
      <xdr:col>6</xdr:col>
      <xdr:colOff>533400</xdr:colOff>
      <xdr:row>47</xdr:row>
      <xdr:rowOff>190499</xdr:rowOff>
    </xdr:to>
    <xdr:sp macro="" textlink="">
      <xdr:nvSpPr>
        <xdr:cNvPr id="26" name="Right Brace 25"/>
        <xdr:cNvSpPr/>
      </xdr:nvSpPr>
      <xdr:spPr>
        <a:xfrm>
          <a:off x="5457825" y="13773150"/>
          <a:ext cx="323850" cy="1485899"/>
        </a:xfrm>
        <a:prstGeom prst="rightBrace">
          <a:avLst>
            <a:gd name="adj1" fmla="val 8333"/>
            <a:gd name="adj2" fmla="val 42366"/>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oneCellAnchor>
    <xdr:from>
      <xdr:col>6</xdr:col>
      <xdr:colOff>304800</xdr:colOff>
      <xdr:row>44</xdr:row>
      <xdr:rowOff>0</xdr:rowOff>
    </xdr:from>
    <xdr:ext cx="1269448" cy="264560"/>
    <xdr:sp macro="" textlink="">
      <xdr:nvSpPr>
        <xdr:cNvPr id="27" name="TextBox 26"/>
        <xdr:cNvSpPr txBox="1"/>
      </xdr:nvSpPr>
      <xdr:spPr>
        <a:xfrm>
          <a:off x="5553075" y="14382750"/>
          <a:ext cx="126944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slanted pole</a:t>
          </a:r>
        </a:p>
      </xdr:txBody>
    </xdr:sp>
    <xdr:clientData/>
  </xdr:oneCellAnchor>
  <xdr:oneCellAnchor>
    <xdr:from>
      <xdr:col>6</xdr:col>
      <xdr:colOff>133350</xdr:colOff>
      <xdr:row>35</xdr:row>
      <xdr:rowOff>57150</xdr:rowOff>
    </xdr:from>
    <xdr:ext cx="279981" cy="264560"/>
    <xdr:sp macro="" textlink="">
      <xdr:nvSpPr>
        <xdr:cNvPr id="28" name="TextBox 27"/>
        <xdr:cNvSpPr txBox="1"/>
      </xdr:nvSpPr>
      <xdr:spPr>
        <a:xfrm>
          <a:off x="5381625" y="12382500"/>
          <a:ext cx="27998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76200</xdr:colOff>
      <xdr:row>38</xdr:row>
      <xdr:rowOff>38100</xdr:rowOff>
    </xdr:from>
    <xdr:ext cx="485775" cy="264560"/>
    <xdr:sp macro="" textlink="">
      <xdr:nvSpPr>
        <xdr:cNvPr id="29" name="TextBox 28"/>
        <xdr:cNvSpPr txBox="1"/>
      </xdr:nvSpPr>
      <xdr:spPr>
        <a:xfrm>
          <a:off x="5324475" y="13049250"/>
          <a:ext cx="4857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twoCellAnchor>
    <xdr:from>
      <xdr:col>1</xdr:col>
      <xdr:colOff>2409825</xdr:colOff>
      <xdr:row>46</xdr:row>
      <xdr:rowOff>76200</xdr:rowOff>
    </xdr:from>
    <xdr:to>
      <xdr:col>2</xdr:col>
      <xdr:colOff>38101</xdr:colOff>
      <xdr:row>47</xdr:row>
      <xdr:rowOff>1905</xdr:rowOff>
    </xdr:to>
    <xdr:sp macro="" textlink="">
      <xdr:nvSpPr>
        <xdr:cNvPr id="30" name="Flowchart: Summing Junction 29"/>
        <xdr:cNvSpPr/>
      </xdr:nvSpPr>
      <xdr:spPr>
        <a:xfrm flipH="1" flipV="1">
          <a:off x="2752725" y="14916150"/>
          <a:ext cx="142876" cy="154305"/>
        </a:xfrm>
        <a:prstGeom prst="flowChartSummingJunction">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1924050</xdr:colOff>
      <xdr:row>46</xdr:row>
      <xdr:rowOff>66675</xdr:rowOff>
    </xdr:from>
    <xdr:to>
      <xdr:col>1</xdr:col>
      <xdr:colOff>2066926</xdr:colOff>
      <xdr:row>46</xdr:row>
      <xdr:rowOff>220980</xdr:rowOff>
    </xdr:to>
    <xdr:sp macro="" textlink="">
      <xdr:nvSpPr>
        <xdr:cNvPr id="31" name="Flowchart: Summing Junction 30"/>
        <xdr:cNvSpPr/>
      </xdr:nvSpPr>
      <xdr:spPr>
        <a:xfrm flipH="1" flipV="1">
          <a:off x="2266950" y="14906625"/>
          <a:ext cx="142876" cy="154305"/>
        </a:xfrm>
        <a:prstGeom prst="flowChartSummingJunction">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1466850</xdr:colOff>
      <xdr:row>46</xdr:row>
      <xdr:rowOff>85725</xdr:rowOff>
    </xdr:from>
    <xdr:to>
      <xdr:col>1</xdr:col>
      <xdr:colOff>1609726</xdr:colOff>
      <xdr:row>47</xdr:row>
      <xdr:rowOff>11430</xdr:rowOff>
    </xdr:to>
    <xdr:sp macro="" textlink="">
      <xdr:nvSpPr>
        <xdr:cNvPr id="32" name="Flowchart: Summing Junction 31"/>
        <xdr:cNvSpPr/>
      </xdr:nvSpPr>
      <xdr:spPr>
        <a:xfrm flipH="1" flipV="1">
          <a:off x="1809750" y="14925675"/>
          <a:ext cx="142876" cy="154305"/>
        </a:xfrm>
        <a:prstGeom prst="flowChartSummingJunction">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16</xdr:col>
      <xdr:colOff>95250</xdr:colOff>
      <xdr:row>46</xdr:row>
      <xdr:rowOff>66675</xdr:rowOff>
    </xdr:from>
    <xdr:to>
      <xdr:col>16</xdr:col>
      <xdr:colOff>238126</xdr:colOff>
      <xdr:row>47</xdr:row>
      <xdr:rowOff>30480</xdr:rowOff>
    </xdr:to>
    <xdr:sp macro="" textlink="">
      <xdr:nvSpPr>
        <xdr:cNvPr id="33" name="Flowchart: Summing Junction 32"/>
        <xdr:cNvSpPr/>
      </xdr:nvSpPr>
      <xdr:spPr>
        <a:xfrm flipH="1" flipV="1">
          <a:off x="6886575" y="14906625"/>
          <a:ext cx="142876" cy="192405"/>
        </a:xfrm>
        <a:prstGeom prst="flowChartSummingJunction">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76200</xdr:colOff>
      <xdr:row>45</xdr:row>
      <xdr:rowOff>209554</xdr:rowOff>
    </xdr:from>
    <xdr:to>
      <xdr:col>1</xdr:col>
      <xdr:colOff>361950</xdr:colOff>
      <xdr:row>47</xdr:row>
      <xdr:rowOff>54103</xdr:rowOff>
    </xdr:to>
    <xdr:sp macro="" textlink="">
      <xdr:nvSpPr>
        <xdr:cNvPr id="34" name="Isosceles Triangle 33"/>
        <xdr:cNvSpPr/>
      </xdr:nvSpPr>
      <xdr:spPr>
        <a:xfrm rot="5400000">
          <a:off x="411100" y="14828904"/>
          <a:ext cx="301749" cy="2857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xdr:col>
      <xdr:colOff>76200</xdr:colOff>
      <xdr:row>44</xdr:row>
      <xdr:rowOff>152400</xdr:rowOff>
    </xdr:from>
    <xdr:ext cx="1551579" cy="264560"/>
    <xdr:sp macro="" textlink="">
      <xdr:nvSpPr>
        <xdr:cNvPr id="35" name="TextBox 34"/>
        <xdr:cNvSpPr txBox="1"/>
      </xdr:nvSpPr>
      <xdr:spPr>
        <a:xfrm>
          <a:off x="419100" y="14535150"/>
          <a:ext cx="155157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100kva nirmala</a:t>
          </a:r>
          <a:r>
            <a:rPr lang="en-US" sz="1100" baseline="0"/>
            <a:t> hospital</a:t>
          </a:r>
          <a:endParaRPr lang="en-US" sz="1100"/>
        </a:p>
      </xdr:txBody>
    </xdr:sp>
    <xdr:clientData/>
  </xdr:oneCellAnchor>
  <xdr:twoCellAnchor>
    <xdr:from>
      <xdr:col>1</xdr:col>
      <xdr:colOff>885825</xdr:colOff>
      <xdr:row>46</xdr:row>
      <xdr:rowOff>66675</xdr:rowOff>
    </xdr:from>
    <xdr:to>
      <xdr:col>1</xdr:col>
      <xdr:colOff>1028701</xdr:colOff>
      <xdr:row>46</xdr:row>
      <xdr:rowOff>220980</xdr:rowOff>
    </xdr:to>
    <xdr:sp macro="" textlink="">
      <xdr:nvSpPr>
        <xdr:cNvPr id="36" name="Flowchart: Summing Junction 35"/>
        <xdr:cNvSpPr/>
      </xdr:nvSpPr>
      <xdr:spPr>
        <a:xfrm flipH="1" flipV="1">
          <a:off x="1228725" y="14906625"/>
          <a:ext cx="142876" cy="154305"/>
        </a:xfrm>
        <a:prstGeom prst="flowChartSummingJunction">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7</xdr:col>
      <xdr:colOff>209550</xdr:colOff>
      <xdr:row>41</xdr:row>
      <xdr:rowOff>171450</xdr:rowOff>
    </xdr:from>
    <xdr:to>
      <xdr:col>7</xdr:col>
      <xdr:colOff>228600</xdr:colOff>
      <xdr:row>48</xdr:row>
      <xdr:rowOff>152400</xdr:rowOff>
    </xdr:to>
    <xdr:cxnSp macro="">
      <xdr:nvCxnSpPr>
        <xdr:cNvPr id="37" name="Straight Connector 36"/>
        <xdr:cNvCxnSpPr>
          <a:stCxn id="43" idx="0"/>
        </xdr:cNvCxnSpPr>
      </xdr:nvCxnSpPr>
      <xdr:spPr>
        <a:xfrm>
          <a:off x="6096000" y="13868400"/>
          <a:ext cx="19050" cy="158115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133350</xdr:colOff>
      <xdr:row>46</xdr:row>
      <xdr:rowOff>57149</xdr:rowOff>
    </xdr:from>
    <xdr:to>
      <xdr:col>7</xdr:col>
      <xdr:colOff>304800</xdr:colOff>
      <xdr:row>47</xdr:row>
      <xdr:rowOff>31622</xdr:rowOff>
    </xdr:to>
    <xdr:sp macro="" textlink="">
      <xdr:nvSpPr>
        <xdr:cNvPr id="38" name="Flowchart: Summing Junction 37"/>
        <xdr:cNvSpPr/>
      </xdr:nvSpPr>
      <xdr:spPr>
        <a:xfrm>
          <a:off x="6019800" y="14897099"/>
          <a:ext cx="171450" cy="203073"/>
        </a:xfrm>
        <a:prstGeom prst="flowChartSummingJuncti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133350</xdr:colOff>
      <xdr:row>48</xdr:row>
      <xdr:rowOff>76200</xdr:rowOff>
    </xdr:from>
    <xdr:to>
      <xdr:col>7</xdr:col>
      <xdr:colOff>304800</xdr:colOff>
      <xdr:row>49</xdr:row>
      <xdr:rowOff>50673</xdr:rowOff>
    </xdr:to>
    <xdr:sp macro="" textlink="">
      <xdr:nvSpPr>
        <xdr:cNvPr id="39" name="Flowchart: Summing Junction 38"/>
        <xdr:cNvSpPr/>
      </xdr:nvSpPr>
      <xdr:spPr>
        <a:xfrm>
          <a:off x="6019800" y="15373350"/>
          <a:ext cx="171450" cy="203073"/>
        </a:xfrm>
        <a:prstGeom prst="flowChartSummingJuncti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85725</xdr:colOff>
      <xdr:row>48</xdr:row>
      <xdr:rowOff>95250</xdr:rowOff>
    </xdr:from>
    <xdr:to>
      <xdr:col>16</xdr:col>
      <xdr:colOff>257175</xdr:colOff>
      <xdr:row>49</xdr:row>
      <xdr:rowOff>69723</xdr:rowOff>
    </xdr:to>
    <xdr:sp macro="" textlink="">
      <xdr:nvSpPr>
        <xdr:cNvPr id="40" name="Flowchart: Summing Junction 39"/>
        <xdr:cNvSpPr/>
      </xdr:nvSpPr>
      <xdr:spPr>
        <a:xfrm>
          <a:off x="6877050" y="15392400"/>
          <a:ext cx="171450" cy="203073"/>
        </a:xfrm>
        <a:prstGeom prst="flowChartSummingJuncti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314325</xdr:colOff>
      <xdr:row>48</xdr:row>
      <xdr:rowOff>209550</xdr:rowOff>
    </xdr:from>
    <xdr:to>
      <xdr:col>16</xdr:col>
      <xdr:colOff>152400</xdr:colOff>
      <xdr:row>49</xdr:row>
      <xdr:rowOff>0</xdr:rowOff>
    </xdr:to>
    <xdr:cxnSp macro="">
      <xdr:nvCxnSpPr>
        <xdr:cNvPr id="41" name="Straight Connector 40"/>
        <xdr:cNvCxnSpPr/>
      </xdr:nvCxnSpPr>
      <xdr:spPr>
        <a:xfrm flipH="1" flipV="1">
          <a:off x="6200775" y="15506700"/>
          <a:ext cx="742950" cy="1905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142875</xdr:colOff>
      <xdr:row>44</xdr:row>
      <xdr:rowOff>19050</xdr:rowOff>
    </xdr:from>
    <xdr:to>
      <xdr:col>7</xdr:col>
      <xdr:colOff>314325</xdr:colOff>
      <xdr:row>44</xdr:row>
      <xdr:rowOff>222123</xdr:rowOff>
    </xdr:to>
    <xdr:sp macro="" textlink="">
      <xdr:nvSpPr>
        <xdr:cNvPr id="42" name="Flowchart: Summing Junction 41"/>
        <xdr:cNvSpPr/>
      </xdr:nvSpPr>
      <xdr:spPr>
        <a:xfrm>
          <a:off x="6029325" y="14401800"/>
          <a:ext cx="171450" cy="203073"/>
        </a:xfrm>
        <a:prstGeom prst="flowChartSummingJuncti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123825</xdr:colOff>
      <xdr:row>41</xdr:row>
      <xdr:rowOff>171450</xdr:rowOff>
    </xdr:from>
    <xdr:to>
      <xdr:col>7</xdr:col>
      <xdr:colOff>295275</xdr:colOff>
      <xdr:row>42</xdr:row>
      <xdr:rowOff>145923</xdr:rowOff>
    </xdr:to>
    <xdr:sp macro="" textlink="">
      <xdr:nvSpPr>
        <xdr:cNvPr id="43" name="Flowchart: Summing Junction 42"/>
        <xdr:cNvSpPr/>
      </xdr:nvSpPr>
      <xdr:spPr>
        <a:xfrm>
          <a:off x="6010275" y="13868400"/>
          <a:ext cx="171450" cy="203073"/>
        </a:xfrm>
        <a:prstGeom prst="flowChartSummingJuncti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7</xdr:col>
      <xdr:colOff>495300</xdr:colOff>
      <xdr:row>49</xdr:row>
      <xdr:rowOff>38100</xdr:rowOff>
    </xdr:from>
    <xdr:ext cx="440313" cy="264560"/>
    <xdr:sp macro="" textlink="">
      <xdr:nvSpPr>
        <xdr:cNvPr id="44" name="TextBox 43"/>
        <xdr:cNvSpPr txBox="1"/>
      </xdr:nvSpPr>
      <xdr:spPr>
        <a:xfrm>
          <a:off x="6381750" y="15563850"/>
          <a:ext cx="44031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40m</a:t>
          </a:r>
        </a:p>
      </xdr:txBody>
    </xdr:sp>
    <xdr:clientData/>
  </xdr:oneCellAnchor>
  <xdr:oneCellAnchor>
    <xdr:from>
      <xdr:col>7</xdr:col>
      <xdr:colOff>285749</xdr:colOff>
      <xdr:row>47</xdr:row>
      <xdr:rowOff>47625</xdr:rowOff>
    </xdr:from>
    <xdr:ext cx="466725" cy="264560"/>
    <xdr:sp macro="" textlink="">
      <xdr:nvSpPr>
        <xdr:cNvPr id="45" name="TextBox 44"/>
        <xdr:cNvSpPr txBox="1"/>
      </xdr:nvSpPr>
      <xdr:spPr>
        <a:xfrm>
          <a:off x="6172199" y="15116175"/>
          <a:ext cx="4667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40m</a:t>
          </a:r>
        </a:p>
      </xdr:txBody>
    </xdr:sp>
    <xdr:clientData/>
  </xdr:oneCellAnchor>
  <xdr:oneCellAnchor>
    <xdr:from>
      <xdr:col>7</xdr:col>
      <xdr:colOff>257175</xdr:colOff>
      <xdr:row>45</xdr:row>
      <xdr:rowOff>19050</xdr:rowOff>
    </xdr:from>
    <xdr:ext cx="438150" cy="321710"/>
    <xdr:sp macro="" textlink="">
      <xdr:nvSpPr>
        <xdr:cNvPr id="46" name="TextBox 45"/>
        <xdr:cNvSpPr txBox="1"/>
      </xdr:nvSpPr>
      <xdr:spPr>
        <a:xfrm>
          <a:off x="6143625" y="14630400"/>
          <a:ext cx="438150" cy="321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40m</a:t>
          </a:r>
        </a:p>
      </xdr:txBody>
    </xdr:sp>
    <xdr:clientData/>
  </xdr:oneCellAnchor>
  <xdr:oneCellAnchor>
    <xdr:from>
      <xdr:col>7</xdr:col>
      <xdr:colOff>228600</xdr:colOff>
      <xdr:row>42</xdr:row>
      <xdr:rowOff>161925</xdr:rowOff>
    </xdr:from>
    <xdr:ext cx="476250" cy="369335"/>
    <xdr:sp macro="" textlink="">
      <xdr:nvSpPr>
        <xdr:cNvPr id="47" name="TextBox 46"/>
        <xdr:cNvSpPr txBox="1"/>
      </xdr:nvSpPr>
      <xdr:spPr>
        <a:xfrm>
          <a:off x="6115050" y="14087475"/>
          <a:ext cx="476250" cy="3693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40m</a:t>
          </a:r>
        </a:p>
      </xdr:txBody>
    </xdr:sp>
    <xdr:clientData/>
  </xdr:oneCellAnchor>
  <xdr:oneCellAnchor>
    <xdr:from>
      <xdr:col>6</xdr:col>
      <xdr:colOff>266700</xdr:colOff>
      <xdr:row>46</xdr:row>
      <xdr:rowOff>209550</xdr:rowOff>
    </xdr:from>
    <xdr:ext cx="485775" cy="264560"/>
    <xdr:sp macro="" textlink="">
      <xdr:nvSpPr>
        <xdr:cNvPr id="48" name="TextBox 47"/>
        <xdr:cNvSpPr txBox="1"/>
      </xdr:nvSpPr>
      <xdr:spPr>
        <a:xfrm>
          <a:off x="5514975" y="15049500"/>
          <a:ext cx="4857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40m</a:t>
          </a:r>
        </a:p>
      </xdr:txBody>
    </xdr:sp>
    <xdr:clientData/>
  </xdr:oneCellAnchor>
  <xdr:oneCellAnchor>
    <xdr:from>
      <xdr:col>5</xdr:col>
      <xdr:colOff>257175</xdr:colOff>
      <xdr:row>45</xdr:row>
      <xdr:rowOff>133350</xdr:rowOff>
    </xdr:from>
    <xdr:ext cx="440313" cy="264560"/>
    <xdr:sp macro="" textlink="">
      <xdr:nvSpPr>
        <xdr:cNvPr id="49" name="TextBox 48"/>
        <xdr:cNvSpPr txBox="1"/>
      </xdr:nvSpPr>
      <xdr:spPr>
        <a:xfrm>
          <a:off x="4648200" y="14744700"/>
          <a:ext cx="44031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50m</a:t>
          </a:r>
        </a:p>
      </xdr:txBody>
    </xdr:sp>
    <xdr:clientData/>
  </xdr:oneCellAnchor>
  <xdr:oneCellAnchor>
    <xdr:from>
      <xdr:col>3</xdr:col>
      <xdr:colOff>285751</xdr:colOff>
      <xdr:row>46</xdr:row>
      <xdr:rowOff>0</xdr:rowOff>
    </xdr:from>
    <xdr:ext cx="676274" cy="264560"/>
    <xdr:sp macro="" textlink="">
      <xdr:nvSpPr>
        <xdr:cNvPr id="50" name="TextBox 49"/>
        <xdr:cNvSpPr txBox="1"/>
      </xdr:nvSpPr>
      <xdr:spPr>
        <a:xfrm>
          <a:off x="3638551" y="14839950"/>
          <a:ext cx="67627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50m</a:t>
          </a:r>
        </a:p>
      </xdr:txBody>
    </xdr:sp>
    <xdr:clientData/>
  </xdr:oneCellAnchor>
  <xdr:oneCellAnchor>
    <xdr:from>
      <xdr:col>1</xdr:col>
      <xdr:colOff>2038351</xdr:colOff>
      <xdr:row>46</xdr:row>
      <xdr:rowOff>209550</xdr:rowOff>
    </xdr:from>
    <xdr:ext cx="504824" cy="264560"/>
    <xdr:sp macro="" textlink="">
      <xdr:nvSpPr>
        <xdr:cNvPr id="51" name="TextBox 50"/>
        <xdr:cNvSpPr txBox="1"/>
      </xdr:nvSpPr>
      <xdr:spPr>
        <a:xfrm>
          <a:off x="2381251" y="15049500"/>
          <a:ext cx="50482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50m</a:t>
          </a:r>
        </a:p>
      </xdr:txBody>
    </xdr:sp>
    <xdr:clientData/>
  </xdr:oneCellAnchor>
  <xdr:oneCellAnchor>
    <xdr:from>
      <xdr:col>2</xdr:col>
      <xdr:colOff>114300</xdr:colOff>
      <xdr:row>46</xdr:row>
      <xdr:rowOff>190500</xdr:rowOff>
    </xdr:from>
    <xdr:ext cx="571500" cy="264560"/>
    <xdr:sp macro="" textlink="">
      <xdr:nvSpPr>
        <xdr:cNvPr id="52" name="TextBox 51"/>
        <xdr:cNvSpPr txBox="1"/>
      </xdr:nvSpPr>
      <xdr:spPr>
        <a:xfrm>
          <a:off x="2971800" y="15030450"/>
          <a:ext cx="5715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50m</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tabSelected="1" topLeftCell="A22" workbookViewId="0">
      <selection activeCell="G11" sqref="G11"/>
    </sheetView>
  </sheetViews>
  <sheetFormatPr defaultRowHeight="31.5" customHeight="1" x14ac:dyDescent="0.3"/>
  <cols>
    <col min="1" max="1" width="5.140625" style="1" customWidth="1"/>
    <col min="2" max="2" width="37.7109375" style="1" customWidth="1"/>
    <col min="3" max="3" width="7.42578125" style="1" customWidth="1"/>
    <col min="4" max="4" width="6.85546875" style="1" customWidth="1"/>
    <col min="5" max="5" width="8.7109375" style="1" customWidth="1"/>
    <col min="6" max="6" width="12.85546875" style="1" customWidth="1"/>
    <col min="7" max="7" width="9.5703125" style="1" customWidth="1"/>
    <col min="8" max="8" width="13.28515625" style="1" customWidth="1"/>
    <col min="9" max="9" width="0.28515625" style="1" customWidth="1"/>
    <col min="10" max="16" width="9.140625" style="1" hidden="1" customWidth="1"/>
    <col min="17" max="255" width="9.140625" style="1"/>
    <col min="256" max="256" width="5.7109375" style="1" customWidth="1"/>
    <col min="257" max="257" width="36.140625" style="1" customWidth="1"/>
    <col min="258" max="258" width="7.42578125" style="1" customWidth="1"/>
    <col min="259" max="259" width="6.85546875" style="1" customWidth="1"/>
    <col min="260" max="260" width="10.5703125" style="1" customWidth="1"/>
    <col min="261" max="261" width="13.85546875" style="1" customWidth="1"/>
    <col min="262" max="263" width="10.7109375" style="1" customWidth="1"/>
    <col min="264" max="511" width="9.140625" style="1"/>
    <col min="512" max="512" width="5.7109375" style="1" customWidth="1"/>
    <col min="513" max="513" width="36.140625" style="1" customWidth="1"/>
    <col min="514" max="514" width="7.42578125" style="1" customWidth="1"/>
    <col min="515" max="515" width="6.85546875" style="1" customWidth="1"/>
    <col min="516" max="516" width="10.5703125" style="1" customWidth="1"/>
    <col min="517" max="517" width="13.85546875" style="1" customWidth="1"/>
    <col min="518" max="519" width="10.7109375" style="1" customWidth="1"/>
    <col min="520" max="767" width="9.140625" style="1"/>
    <col min="768" max="768" width="5.7109375" style="1" customWidth="1"/>
    <col min="769" max="769" width="36.140625" style="1" customWidth="1"/>
    <col min="770" max="770" width="7.42578125" style="1" customWidth="1"/>
    <col min="771" max="771" width="6.85546875" style="1" customWidth="1"/>
    <col min="772" max="772" width="10.5703125" style="1" customWidth="1"/>
    <col min="773" max="773" width="13.85546875" style="1" customWidth="1"/>
    <col min="774" max="775" width="10.7109375" style="1" customWidth="1"/>
    <col min="776" max="1023" width="9.140625" style="1"/>
    <col min="1024" max="1024" width="5.7109375" style="1" customWidth="1"/>
    <col min="1025" max="1025" width="36.140625" style="1" customWidth="1"/>
    <col min="1026" max="1026" width="7.42578125" style="1" customWidth="1"/>
    <col min="1027" max="1027" width="6.85546875" style="1" customWidth="1"/>
    <col min="1028" max="1028" width="10.5703125" style="1" customWidth="1"/>
    <col min="1029" max="1029" width="13.85546875" style="1" customWidth="1"/>
    <col min="1030" max="1031" width="10.7109375" style="1" customWidth="1"/>
    <col min="1032" max="1279" width="9.140625" style="1"/>
    <col min="1280" max="1280" width="5.7109375" style="1" customWidth="1"/>
    <col min="1281" max="1281" width="36.140625" style="1" customWidth="1"/>
    <col min="1282" max="1282" width="7.42578125" style="1" customWidth="1"/>
    <col min="1283" max="1283" width="6.85546875" style="1" customWidth="1"/>
    <col min="1284" max="1284" width="10.5703125" style="1" customWidth="1"/>
    <col min="1285" max="1285" width="13.85546875" style="1" customWidth="1"/>
    <col min="1286" max="1287" width="10.7109375" style="1" customWidth="1"/>
    <col min="1288" max="1535" width="9.140625" style="1"/>
    <col min="1536" max="1536" width="5.7109375" style="1" customWidth="1"/>
    <col min="1537" max="1537" width="36.140625" style="1" customWidth="1"/>
    <col min="1538" max="1538" width="7.42578125" style="1" customWidth="1"/>
    <col min="1539" max="1539" width="6.85546875" style="1" customWidth="1"/>
    <col min="1540" max="1540" width="10.5703125" style="1" customWidth="1"/>
    <col min="1541" max="1541" width="13.85546875" style="1" customWidth="1"/>
    <col min="1542" max="1543" width="10.7109375" style="1" customWidth="1"/>
    <col min="1544" max="1791" width="9.140625" style="1"/>
    <col min="1792" max="1792" width="5.7109375" style="1" customWidth="1"/>
    <col min="1793" max="1793" width="36.140625" style="1" customWidth="1"/>
    <col min="1794" max="1794" width="7.42578125" style="1" customWidth="1"/>
    <col min="1795" max="1795" width="6.85546875" style="1" customWidth="1"/>
    <col min="1796" max="1796" width="10.5703125" style="1" customWidth="1"/>
    <col min="1797" max="1797" width="13.85546875" style="1" customWidth="1"/>
    <col min="1798" max="1799" width="10.7109375" style="1" customWidth="1"/>
    <col min="1800" max="2047" width="9.140625" style="1"/>
    <col min="2048" max="2048" width="5.7109375" style="1" customWidth="1"/>
    <col min="2049" max="2049" width="36.140625" style="1" customWidth="1"/>
    <col min="2050" max="2050" width="7.42578125" style="1" customWidth="1"/>
    <col min="2051" max="2051" width="6.85546875" style="1" customWidth="1"/>
    <col min="2052" max="2052" width="10.5703125" style="1" customWidth="1"/>
    <col min="2053" max="2053" width="13.85546875" style="1" customWidth="1"/>
    <col min="2054" max="2055" width="10.7109375" style="1" customWidth="1"/>
    <col min="2056" max="2303" width="9.140625" style="1"/>
    <col min="2304" max="2304" width="5.7109375" style="1" customWidth="1"/>
    <col min="2305" max="2305" width="36.140625" style="1" customWidth="1"/>
    <col min="2306" max="2306" width="7.42578125" style="1" customWidth="1"/>
    <col min="2307" max="2307" width="6.85546875" style="1" customWidth="1"/>
    <col min="2308" max="2308" width="10.5703125" style="1" customWidth="1"/>
    <col min="2309" max="2309" width="13.85546875" style="1" customWidth="1"/>
    <col min="2310" max="2311" width="10.7109375" style="1" customWidth="1"/>
    <col min="2312" max="2559" width="9.140625" style="1"/>
    <col min="2560" max="2560" width="5.7109375" style="1" customWidth="1"/>
    <col min="2561" max="2561" width="36.140625" style="1" customWidth="1"/>
    <col min="2562" max="2562" width="7.42578125" style="1" customWidth="1"/>
    <col min="2563" max="2563" width="6.85546875" style="1" customWidth="1"/>
    <col min="2564" max="2564" width="10.5703125" style="1" customWidth="1"/>
    <col min="2565" max="2565" width="13.85546875" style="1" customWidth="1"/>
    <col min="2566" max="2567" width="10.7109375" style="1" customWidth="1"/>
    <col min="2568" max="2815" width="9.140625" style="1"/>
    <col min="2816" max="2816" width="5.7109375" style="1" customWidth="1"/>
    <col min="2817" max="2817" width="36.140625" style="1" customWidth="1"/>
    <col min="2818" max="2818" width="7.42578125" style="1" customWidth="1"/>
    <col min="2819" max="2819" width="6.85546875" style="1" customWidth="1"/>
    <col min="2820" max="2820" width="10.5703125" style="1" customWidth="1"/>
    <col min="2821" max="2821" width="13.85546875" style="1" customWidth="1"/>
    <col min="2822" max="2823" width="10.7109375" style="1" customWidth="1"/>
    <col min="2824" max="3071" width="9.140625" style="1"/>
    <col min="3072" max="3072" width="5.7109375" style="1" customWidth="1"/>
    <col min="3073" max="3073" width="36.140625" style="1" customWidth="1"/>
    <col min="3074" max="3074" width="7.42578125" style="1" customWidth="1"/>
    <col min="3075" max="3075" width="6.85546875" style="1" customWidth="1"/>
    <col min="3076" max="3076" width="10.5703125" style="1" customWidth="1"/>
    <col min="3077" max="3077" width="13.85546875" style="1" customWidth="1"/>
    <col min="3078" max="3079" width="10.7109375" style="1" customWidth="1"/>
    <col min="3080" max="3327" width="9.140625" style="1"/>
    <col min="3328" max="3328" width="5.7109375" style="1" customWidth="1"/>
    <col min="3329" max="3329" width="36.140625" style="1" customWidth="1"/>
    <col min="3330" max="3330" width="7.42578125" style="1" customWidth="1"/>
    <col min="3331" max="3331" width="6.85546875" style="1" customWidth="1"/>
    <col min="3332" max="3332" width="10.5703125" style="1" customWidth="1"/>
    <col min="3333" max="3333" width="13.85546875" style="1" customWidth="1"/>
    <col min="3334" max="3335" width="10.7109375" style="1" customWidth="1"/>
    <col min="3336" max="3583" width="9.140625" style="1"/>
    <col min="3584" max="3584" width="5.7109375" style="1" customWidth="1"/>
    <col min="3585" max="3585" width="36.140625" style="1" customWidth="1"/>
    <col min="3586" max="3586" width="7.42578125" style="1" customWidth="1"/>
    <col min="3587" max="3587" width="6.85546875" style="1" customWidth="1"/>
    <col min="3588" max="3588" width="10.5703125" style="1" customWidth="1"/>
    <col min="3589" max="3589" width="13.85546875" style="1" customWidth="1"/>
    <col min="3590" max="3591" width="10.7109375" style="1" customWidth="1"/>
    <col min="3592" max="3839" width="9.140625" style="1"/>
    <col min="3840" max="3840" width="5.7109375" style="1" customWidth="1"/>
    <col min="3841" max="3841" width="36.140625" style="1" customWidth="1"/>
    <col min="3842" max="3842" width="7.42578125" style="1" customWidth="1"/>
    <col min="3843" max="3843" width="6.85546875" style="1" customWidth="1"/>
    <col min="3844" max="3844" width="10.5703125" style="1" customWidth="1"/>
    <col min="3845" max="3845" width="13.85546875" style="1" customWidth="1"/>
    <col min="3846" max="3847" width="10.7109375" style="1" customWidth="1"/>
    <col min="3848" max="4095" width="9.140625" style="1"/>
    <col min="4096" max="4096" width="5.7109375" style="1" customWidth="1"/>
    <col min="4097" max="4097" width="36.140625" style="1" customWidth="1"/>
    <col min="4098" max="4098" width="7.42578125" style="1" customWidth="1"/>
    <col min="4099" max="4099" width="6.85546875" style="1" customWidth="1"/>
    <col min="4100" max="4100" width="10.5703125" style="1" customWidth="1"/>
    <col min="4101" max="4101" width="13.85546875" style="1" customWidth="1"/>
    <col min="4102" max="4103" width="10.7109375" style="1" customWidth="1"/>
    <col min="4104" max="4351" width="9.140625" style="1"/>
    <col min="4352" max="4352" width="5.7109375" style="1" customWidth="1"/>
    <col min="4353" max="4353" width="36.140625" style="1" customWidth="1"/>
    <col min="4354" max="4354" width="7.42578125" style="1" customWidth="1"/>
    <col min="4355" max="4355" width="6.85546875" style="1" customWidth="1"/>
    <col min="4356" max="4356" width="10.5703125" style="1" customWidth="1"/>
    <col min="4357" max="4357" width="13.85546875" style="1" customWidth="1"/>
    <col min="4358" max="4359" width="10.7109375" style="1" customWidth="1"/>
    <col min="4360" max="4607" width="9.140625" style="1"/>
    <col min="4608" max="4608" width="5.7109375" style="1" customWidth="1"/>
    <col min="4609" max="4609" width="36.140625" style="1" customWidth="1"/>
    <col min="4610" max="4610" width="7.42578125" style="1" customWidth="1"/>
    <col min="4611" max="4611" width="6.85546875" style="1" customWidth="1"/>
    <col min="4612" max="4612" width="10.5703125" style="1" customWidth="1"/>
    <col min="4613" max="4613" width="13.85546875" style="1" customWidth="1"/>
    <col min="4614" max="4615" width="10.7109375" style="1" customWidth="1"/>
    <col min="4616" max="4863" width="9.140625" style="1"/>
    <col min="4864" max="4864" width="5.7109375" style="1" customWidth="1"/>
    <col min="4865" max="4865" width="36.140625" style="1" customWidth="1"/>
    <col min="4866" max="4866" width="7.42578125" style="1" customWidth="1"/>
    <col min="4867" max="4867" width="6.85546875" style="1" customWidth="1"/>
    <col min="4868" max="4868" width="10.5703125" style="1" customWidth="1"/>
    <col min="4869" max="4869" width="13.85546875" style="1" customWidth="1"/>
    <col min="4870" max="4871" width="10.7109375" style="1" customWidth="1"/>
    <col min="4872" max="5119" width="9.140625" style="1"/>
    <col min="5120" max="5120" width="5.7109375" style="1" customWidth="1"/>
    <col min="5121" max="5121" width="36.140625" style="1" customWidth="1"/>
    <col min="5122" max="5122" width="7.42578125" style="1" customWidth="1"/>
    <col min="5123" max="5123" width="6.85546875" style="1" customWidth="1"/>
    <col min="5124" max="5124" width="10.5703125" style="1" customWidth="1"/>
    <col min="5125" max="5125" width="13.85546875" style="1" customWidth="1"/>
    <col min="5126" max="5127" width="10.7109375" style="1" customWidth="1"/>
    <col min="5128" max="5375" width="9.140625" style="1"/>
    <col min="5376" max="5376" width="5.7109375" style="1" customWidth="1"/>
    <col min="5377" max="5377" width="36.140625" style="1" customWidth="1"/>
    <col min="5378" max="5378" width="7.42578125" style="1" customWidth="1"/>
    <col min="5379" max="5379" width="6.85546875" style="1" customWidth="1"/>
    <col min="5380" max="5380" width="10.5703125" style="1" customWidth="1"/>
    <col min="5381" max="5381" width="13.85546875" style="1" customWidth="1"/>
    <col min="5382" max="5383" width="10.7109375" style="1" customWidth="1"/>
    <col min="5384" max="5631" width="9.140625" style="1"/>
    <col min="5632" max="5632" width="5.7109375" style="1" customWidth="1"/>
    <col min="5633" max="5633" width="36.140625" style="1" customWidth="1"/>
    <col min="5634" max="5634" width="7.42578125" style="1" customWidth="1"/>
    <col min="5635" max="5635" width="6.85546875" style="1" customWidth="1"/>
    <col min="5636" max="5636" width="10.5703125" style="1" customWidth="1"/>
    <col min="5637" max="5637" width="13.85546875" style="1" customWidth="1"/>
    <col min="5638" max="5639" width="10.7109375" style="1" customWidth="1"/>
    <col min="5640" max="5887" width="9.140625" style="1"/>
    <col min="5888" max="5888" width="5.7109375" style="1" customWidth="1"/>
    <col min="5889" max="5889" width="36.140625" style="1" customWidth="1"/>
    <col min="5890" max="5890" width="7.42578125" style="1" customWidth="1"/>
    <col min="5891" max="5891" width="6.85546875" style="1" customWidth="1"/>
    <col min="5892" max="5892" width="10.5703125" style="1" customWidth="1"/>
    <col min="5893" max="5893" width="13.85546875" style="1" customWidth="1"/>
    <col min="5894" max="5895" width="10.7109375" style="1" customWidth="1"/>
    <col min="5896" max="6143" width="9.140625" style="1"/>
    <col min="6144" max="6144" width="5.7109375" style="1" customWidth="1"/>
    <col min="6145" max="6145" width="36.140625" style="1" customWidth="1"/>
    <col min="6146" max="6146" width="7.42578125" style="1" customWidth="1"/>
    <col min="6147" max="6147" width="6.85546875" style="1" customWidth="1"/>
    <col min="6148" max="6148" width="10.5703125" style="1" customWidth="1"/>
    <col min="6149" max="6149" width="13.85546875" style="1" customWidth="1"/>
    <col min="6150" max="6151" width="10.7109375" style="1" customWidth="1"/>
    <col min="6152" max="6399" width="9.140625" style="1"/>
    <col min="6400" max="6400" width="5.7109375" style="1" customWidth="1"/>
    <col min="6401" max="6401" width="36.140625" style="1" customWidth="1"/>
    <col min="6402" max="6402" width="7.42578125" style="1" customWidth="1"/>
    <col min="6403" max="6403" width="6.85546875" style="1" customWidth="1"/>
    <col min="6404" max="6404" width="10.5703125" style="1" customWidth="1"/>
    <col min="6405" max="6405" width="13.85546875" style="1" customWidth="1"/>
    <col min="6406" max="6407" width="10.7109375" style="1" customWidth="1"/>
    <col min="6408" max="6655" width="9.140625" style="1"/>
    <col min="6656" max="6656" width="5.7109375" style="1" customWidth="1"/>
    <col min="6657" max="6657" width="36.140625" style="1" customWidth="1"/>
    <col min="6658" max="6658" width="7.42578125" style="1" customWidth="1"/>
    <col min="6659" max="6659" width="6.85546875" style="1" customWidth="1"/>
    <col min="6660" max="6660" width="10.5703125" style="1" customWidth="1"/>
    <col min="6661" max="6661" width="13.85546875" style="1" customWidth="1"/>
    <col min="6662" max="6663" width="10.7109375" style="1" customWidth="1"/>
    <col min="6664" max="6911" width="9.140625" style="1"/>
    <col min="6912" max="6912" width="5.7109375" style="1" customWidth="1"/>
    <col min="6913" max="6913" width="36.140625" style="1" customWidth="1"/>
    <col min="6914" max="6914" width="7.42578125" style="1" customWidth="1"/>
    <col min="6915" max="6915" width="6.85546875" style="1" customWidth="1"/>
    <col min="6916" max="6916" width="10.5703125" style="1" customWidth="1"/>
    <col min="6917" max="6917" width="13.85546875" style="1" customWidth="1"/>
    <col min="6918" max="6919" width="10.7109375" style="1" customWidth="1"/>
    <col min="6920" max="7167" width="9.140625" style="1"/>
    <col min="7168" max="7168" width="5.7109375" style="1" customWidth="1"/>
    <col min="7169" max="7169" width="36.140625" style="1" customWidth="1"/>
    <col min="7170" max="7170" width="7.42578125" style="1" customWidth="1"/>
    <col min="7171" max="7171" width="6.85546875" style="1" customWidth="1"/>
    <col min="7172" max="7172" width="10.5703125" style="1" customWidth="1"/>
    <col min="7173" max="7173" width="13.85546875" style="1" customWidth="1"/>
    <col min="7174" max="7175" width="10.7109375" style="1" customWidth="1"/>
    <col min="7176" max="7423" width="9.140625" style="1"/>
    <col min="7424" max="7424" width="5.7109375" style="1" customWidth="1"/>
    <col min="7425" max="7425" width="36.140625" style="1" customWidth="1"/>
    <col min="7426" max="7426" width="7.42578125" style="1" customWidth="1"/>
    <col min="7427" max="7427" width="6.85546875" style="1" customWidth="1"/>
    <col min="7428" max="7428" width="10.5703125" style="1" customWidth="1"/>
    <col min="7429" max="7429" width="13.85546875" style="1" customWidth="1"/>
    <col min="7430" max="7431" width="10.7109375" style="1" customWidth="1"/>
    <col min="7432" max="7679" width="9.140625" style="1"/>
    <col min="7680" max="7680" width="5.7109375" style="1" customWidth="1"/>
    <col min="7681" max="7681" width="36.140625" style="1" customWidth="1"/>
    <col min="7682" max="7682" width="7.42578125" style="1" customWidth="1"/>
    <col min="7683" max="7683" width="6.85546875" style="1" customWidth="1"/>
    <col min="7684" max="7684" width="10.5703125" style="1" customWidth="1"/>
    <col min="7685" max="7685" width="13.85546875" style="1" customWidth="1"/>
    <col min="7686" max="7687" width="10.7109375" style="1" customWidth="1"/>
    <col min="7688" max="7935" width="9.140625" style="1"/>
    <col min="7936" max="7936" width="5.7109375" style="1" customWidth="1"/>
    <col min="7937" max="7937" width="36.140625" style="1" customWidth="1"/>
    <col min="7938" max="7938" width="7.42578125" style="1" customWidth="1"/>
    <col min="7939" max="7939" width="6.85546875" style="1" customWidth="1"/>
    <col min="7940" max="7940" width="10.5703125" style="1" customWidth="1"/>
    <col min="7941" max="7941" width="13.85546875" style="1" customWidth="1"/>
    <col min="7942" max="7943" width="10.7109375" style="1" customWidth="1"/>
    <col min="7944" max="8191" width="9.140625" style="1"/>
    <col min="8192" max="8192" width="5.7109375" style="1" customWidth="1"/>
    <col min="8193" max="8193" width="36.140625" style="1" customWidth="1"/>
    <col min="8194" max="8194" width="7.42578125" style="1" customWidth="1"/>
    <col min="8195" max="8195" width="6.85546875" style="1" customWidth="1"/>
    <col min="8196" max="8196" width="10.5703125" style="1" customWidth="1"/>
    <col min="8197" max="8197" width="13.85546875" style="1" customWidth="1"/>
    <col min="8198" max="8199" width="10.7109375" style="1" customWidth="1"/>
    <col min="8200" max="8447" width="9.140625" style="1"/>
    <col min="8448" max="8448" width="5.7109375" style="1" customWidth="1"/>
    <col min="8449" max="8449" width="36.140625" style="1" customWidth="1"/>
    <col min="8450" max="8450" width="7.42578125" style="1" customWidth="1"/>
    <col min="8451" max="8451" width="6.85546875" style="1" customWidth="1"/>
    <col min="8452" max="8452" width="10.5703125" style="1" customWidth="1"/>
    <col min="8453" max="8453" width="13.85546875" style="1" customWidth="1"/>
    <col min="8454" max="8455" width="10.7109375" style="1" customWidth="1"/>
    <col min="8456" max="8703" width="9.140625" style="1"/>
    <col min="8704" max="8704" width="5.7109375" style="1" customWidth="1"/>
    <col min="8705" max="8705" width="36.140625" style="1" customWidth="1"/>
    <col min="8706" max="8706" width="7.42578125" style="1" customWidth="1"/>
    <col min="8707" max="8707" width="6.85546875" style="1" customWidth="1"/>
    <col min="8708" max="8708" width="10.5703125" style="1" customWidth="1"/>
    <col min="8709" max="8709" width="13.85546875" style="1" customWidth="1"/>
    <col min="8710" max="8711" width="10.7109375" style="1" customWidth="1"/>
    <col min="8712" max="8959" width="9.140625" style="1"/>
    <col min="8960" max="8960" width="5.7109375" style="1" customWidth="1"/>
    <col min="8961" max="8961" width="36.140625" style="1" customWidth="1"/>
    <col min="8962" max="8962" width="7.42578125" style="1" customWidth="1"/>
    <col min="8963" max="8963" width="6.85546875" style="1" customWidth="1"/>
    <col min="8964" max="8964" width="10.5703125" style="1" customWidth="1"/>
    <col min="8965" max="8965" width="13.85546875" style="1" customWidth="1"/>
    <col min="8966" max="8967" width="10.7109375" style="1" customWidth="1"/>
    <col min="8968" max="9215" width="9.140625" style="1"/>
    <col min="9216" max="9216" width="5.7109375" style="1" customWidth="1"/>
    <col min="9217" max="9217" width="36.140625" style="1" customWidth="1"/>
    <col min="9218" max="9218" width="7.42578125" style="1" customWidth="1"/>
    <col min="9219" max="9219" width="6.85546875" style="1" customWidth="1"/>
    <col min="9220" max="9220" width="10.5703125" style="1" customWidth="1"/>
    <col min="9221" max="9221" width="13.85546875" style="1" customWidth="1"/>
    <col min="9222" max="9223" width="10.7109375" style="1" customWidth="1"/>
    <col min="9224" max="9471" width="9.140625" style="1"/>
    <col min="9472" max="9472" width="5.7109375" style="1" customWidth="1"/>
    <col min="9473" max="9473" width="36.140625" style="1" customWidth="1"/>
    <col min="9474" max="9474" width="7.42578125" style="1" customWidth="1"/>
    <col min="9475" max="9475" width="6.85546875" style="1" customWidth="1"/>
    <col min="9476" max="9476" width="10.5703125" style="1" customWidth="1"/>
    <col min="9477" max="9477" width="13.85546875" style="1" customWidth="1"/>
    <col min="9478" max="9479" width="10.7109375" style="1" customWidth="1"/>
    <col min="9480" max="9727" width="9.140625" style="1"/>
    <col min="9728" max="9728" width="5.7109375" style="1" customWidth="1"/>
    <col min="9729" max="9729" width="36.140625" style="1" customWidth="1"/>
    <col min="9730" max="9730" width="7.42578125" style="1" customWidth="1"/>
    <col min="9731" max="9731" width="6.85546875" style="1" customWidth="1"/>
    <col min="9732" max="9732" width="10.5703125" style="1" customWidth="1"/>
    <col min="9733" max="9733" width="13.85546875" style="1" customWidth="1"/>
    <col min="9734" max="9735" width="10.7109375" style="1" customWidth="1"/>
    <col min="9736" max="9983" width="9.140625" style="1"/>
    <col min="9984" max="9984" width="5.7109375" style="1" customWidth="1"/>
    <col min="9985" max="9985" width="36.140625" style="1" customWidth="1"/>
    <col min="9986" max="9986" width="7.42578125" style="1" customWidth="1"/>
    <col min="9987" max="9987" width="6.85546875" style="1" customWidth="1"/>
    <col min="9988" max="9988" width="10.5703125" style="1" customWidth="1"/>
    <col min="9989" max="9989" width="13.85546875" style="1" customWidth="1"/>
    <col min="9990" max="9991" width="10.7109375" style="1" customWidth="1"/>
    <col min="9992" max="10239" width="9.140625" style="1"/>
    <col min="10240" max="10240" width="5.7109375" style="1" customWidth="1"/>
    <col min="10241" max="10241" width="36.140625" style="1" customWidth="1"/>
    <col min="10242" max="10242" width="7.42578125" style="1" customWidth="1"/>
    <col min="10243" max="10243" width="6.85546875" style="1" customWidth="1"/>
    <col min="10244" max="10244" width="10.5703125" style="1" customWidth="1"/>
    <col min="10245" max="10245" width="13.85546875" style="1" customWidth="1"/>
    <col min="10246" max="10247" width="10.7109375" style="1" customWidth="1"/>
    <col min="10248" max="10495" width="9.140625" style="1"/>
    <col min="10496" max="10496" width="5.7109375" style="1" customWidth="1"/>
    <col min="10497" max="10497" width="36.140625" style="1" customWidth="1"/>
    <col min="10498" max="10498" width="7.42578125" style="1" customWidth="1"/>
    <col min="10499" max="10499" width="6.85546875" style="1" customWidth="1"/>
    <col min="10500" max="10500" width="10.5703125" style="1" customWidth="1"/>
    <col min="10501" max="10501" width="13.85546875" style="1" customWidth="1"/>
    <col min="10502" max="10503" width="10.7109375" style="1" customWidth="1"/>
    <col min="10504" max="10751" width="9.140625" style="1"/>
    <col min="10752" max="10752" width="5.7109375" style="1" customWidth="1"/>
    <col min="10753" max="10753" width="36.140625" style="1" customWidth="1"/>
    <col min="10754" max="10754" width="7.42578125" style="1" customWidth="1"/>
    <col min="10755" max="10755" width="6.85546875" style="1" customWidth="1"/>
    <col min="10756" max="10756" width="10.5703125" style="1" customWidth="1"/>
    <col min="10757" max="10757" width="13.85546875" style="1" customWidth="1"/>
    <col min="10758" max="10759" width="10.7109375" style="1" customWidth="1"/>
    <col min="10760" max="11007" width="9.140625" style="1"/>
    <col min="11008" max="11008" width="5.7109375" style="1" customWidth="1"/>
    <col min="11009" max="11009" width="36.140625" style="1" customWidth="1"/>
    <col min="11010" max="11010" width="7.42578125" style="1" customWidth="1"/>
    <col min="11011" max="11011" width="6.85546875" style="1" customWidth="1"/>
    <col min="11012" max="11012" width="10.5703125" style="1" customWidth="1"/>
    <col min="11013" max="11013" width="13.85546875" style="1" customWidth="1"/>
    <col min="11014" max="11015" width="10.7109375" style="1" customWidth="1"/>
    <col min="11016" max="11263" width="9.140625" style="1"/>
    <col min="11264" max="11264" width="5.7109375" style="1" customWidth="1"/>
    <col min="11265" max="11265" width="36.140625" style="1" customWidth="1"/>
    <col min="11266" max="11266" width="7.42578125" style="1" customWidth="1"/>
    <col min="11267" max="11267" width="6.85546875" style="1" customWidth="1"/>
    <col min="11268" max="11268" width="10.5703125" style="1" customWidth="1"/>
    <col min="11269" max="11269" width="13.85546875" style="1" customWidth="1"/>
    <col min="11270" max="11271" width="10.7109375" style="1" customWidth="1"/>
    <col min="11272" max="11519" width="9.140625" style="1"/>
    <col min="11520" max="11520" width="5.7109375" style="1" customWidth="1"/>
    <col min="11521" max="11521" width="36.140625" style="1" customWidth="1"/>
    <col min="11522" max="11522" width="7.42578125" style="1" customWidth="1"/>
    <col min="11523" max="11523" width="6.85546875" style="1" customWidth="1"/>
    <col min="11524" max="11524" width="10.5703125" style="1" customWidth="1"/>
    <col min="11525" max="11525" width="13.85546875" style="1" customWidth="1"/>
    <col min="11526" max="11527" width="10.7109375" style="1" customWidth="1"/>
    <col min="11528" max="11775" width="9.140625" style="1"/>
    <col min="11776" max="11776" width="5.7109375" style="1" customWidth="1"/>
    <col min="11777" max="11777" width="36.140625" style="1" customWidth="1"/>
    <col min="11778" max="11778" width="7.42578125" style="1" customWidth="1"/>
    <col min="11779" max="11779" width="6.85546875" style="1" customWidth="1"/>
    <col min="11780" max="11780" width="10.5703125" style="1" customWidth="1"/>
    <col min="11781" max="11781" width="13.85546875" style="1" customWidth="1"/>
    <col min="11782" max="11783" width="10.7109375" style="1" customWidth="1"/>
    <col min="11784" max="12031" width="9.140625" style="1"/>
    <col min="12032" max="12032" width="5.7109375" style="1" customWidth="1"/>
    <col min="12033" max="12033" width="36.140625" style="1" customWidth="1"/>
    <col min="12034" max="12034" width="7.42578125" style="1" customWidth="1"/>
    <col min="12035" max="12035" width="6.85546875" style="1" customWidth="1"/>
    <col min="12036" max="12036" width="10.5703125" style="1" customWidth="1"/>
    <col min="12037" max="12037" width="13.85546875" style="1" customWidth="1"/>
    <col min="12038" max="12039" width="10.7109375" style="1" customWidth="1"/>
    <col min="12040" max="12287" width="9.140625" style="1"/>
    <col min="12288" max="12288" width="5.7109375" style="1" customWidth="1"/>
    <col min="12289" max="12289" width="36.140625" style="1" customWidth="1"/>
    <col min="12290" max="12290" width="7.42578125" style="1" customWidth="1"/>
    <col min="12291" max="12291" width="6.85546875" style="1" customWidth="1"/>
    <col min="12292" max="12292" width="10.5703125" style="1" customWidth="1"/>
    <col min="12293" max="12293" width="13.85546875" style="1" customWidth="1"/>
    <col min="12294" max="12295" width="10.7109375" style="1" customWidth="1"/>
    <col min="12296" max="12543" width="9.140625" style="1"/>
    <col min="12544" max="12544" width="5.7109375" style="1" customWidth="1"/>
    <col min="12545" max="12545" width="36.140625" style="1" customWidth="1"/>
    <col min="12546" max="12546" width="7.42578125" style="1" customWidth="1"/>
    <col min="12547" max="12547" width="6.85546875" style="1" customWidth="1"/>
    <col min="12548" max="12548" width="10.5703125" style="1" customWidth="1"/>
    <col min="12549" max="12549" width="13.85546875" style="1" customWidth="1"/>
    <col min="12550" max="12551" width="10.7109375" style="1" customWidth="1"/>
    <col min="12552" max="12799" width="9.140625" style="1"/>
    <col min="12800" max="12800" width="5.7109375" style="1" customWidth="1"/>
    <col min="12801" max="12801" width="36.140625" style="1" customWidth="1"/>
    <col min="12802" max="12802" width="7.42578125" style="1" customWidth="1"/>
    <col min="12803" max="12803" width="6.85546875" style="1" customWidth="1"/>
    <col min="12804" max="12804" width="10.5703125" style="1" customWidth="1"/>
    <col min="12805" max="12805" width="13.85546875" style="1" customWidth="1"/>
    <col min="12806" max="12807" width="10.7109375" style="1" customWidth="1"/>
    <col min="12808" max="13055" width="9.140625" style="1"/>
    <col min="13056" max="13056" width="5.7109375" style="1" customWidth="1"/>
    <col min="13057" max="13057" width="36.140625" style="1" customWidth="1"/>
    <col min="13058" max="13058" width="7.42578125" style="1" customWidth="1"/>
    <col min="13059" max="13059" width="6.85546875" style="1" customWidth="1"/>
    <col min="13060" max="13060" width="10.5703125" style="1" customWidth="1"/>
    <col min="13061" max="13061" width="13.85546875" style="1" customWidth="1"/>
    <col min="13062" max="13063" width="10.7109375" style="1" customWidth="1"/>
    <col min="13064" max="13311" width="9.140625" style="1"/>
    <col min="13312" max="13312" width="5.7109375" style="1" customWidth="1"/>
    <col min="13313" max="13313" width="36.140625" style="1" customWidth="1"/>
    <col min="13314" max="13314" width="7.42578125" style="1" customWidth="1"/>
    <col min="13315" max="13315" width="6.85546875" style="1" customWidth="1"/>
    <col min="13316" max="13316" width="10.5703125" style="1" customWidth="1"/>
    <col min="13317" max="13317" width="13.85546875" style="1" customWidth="1"/>
    <col min="13318" max="13319" width="10.7109375" style="1" customWidth="1"/>
    <col min="13320" max="13567" width="9.140625" style="1"/>
    <col min="13568" max="13568" width="5.7109375" style="1" customWidth="1"/>
    <col min="13569" max="13569" width="36.140625" style="1" customWidth="1"/>
    <col min="13570" max="13570" width="7.42578125" style="1" customWidth="1"/>
    <col min="13571" max="13571" width="6.85546875" style="1" customWidth="1"/>
    <col min="13572" max="13572" width="10.5703125" style="1" customWidth="1"/>
    <col min="13573" max="13573" width="13.85546875" style="1" customWidth="1"/>
    <col min="13574" max="13575" width="10.7109375" style="1" customWidth="1"/>
    <col min="13576" max="13823" width="9.140625" style="1"/>
    <col min="13824" max="13824" width="5.7109375" style="1" customWidth="1"/>
    <col min="13825" max="13825" width="36.140625" style="1" customWidth="1"/>
    <col min="13826" max="13826" width="7.42578125" style="1" customWidth="1"/>
    <col min="13827" max="13827" width="6.85546875" style="1" customWidth="1"/>
    <col min="13828" max="13828" width="10.5703125" style="1" customWidth="1"/>
    <col min="13829" max="13829" width="13.85546875" style="1" customWidth="1"/>
    <col min="13830" max="13831" width="10.7109375" style="1" customWidth="1"/>
    <col min="13832" max="14079" width="9.140625" style="1"/>
    <col min="14080" max="14080" width="5.7109375" style="1" customWidth="1"/>
    <col min="14081" max="14081" width="36.140625" style="1" customWidth="1"/>
    <col min="14082" max="14082" width="7.42578125" style="1" customWidth="1"/>
    <col min="14083" max="14083" width="6.85546875" style="1" customWidth="1"/>
    <col min="14084" max="14084" width="10.5703125" style="1" customWidth="1"/>
    <col min="14085" max="14085" width="13.85546875" style="1" customWidth="1"/>
    <col min="14086" max="14087" width="10.7109375" style="1" customWidth="1"/>
    <col min="14088" max="14335" width="9.140625" style="1"/>
    <col min="14336" max="14336" width="5.7109375" style="1" customWidth="1"/>
    <col min="14337" max="14337" width="36.140625" style="1" customWidth="1"/>
    <col min="14338" max="14338" width="7.42578125" style="1" customWidth="1"/>
    <col min="14339" max="14339" width="6.85546875" style="1" customWidth="1"/>
    <col min="14340" max="14340" width="10.5703125" style="1" customWidth="1"/>
    <col min="14341" max="14341" width="13.85546875" style="1" customWidth="1"/>
    <col min="14342" max="14343" width="10.7109375" style="1" customWidth="1"/>
    <col min="14344" max="14591" width="9.140625" style="1"/>
    <col min="14592" max="14592" width="5.7109375" style="1" customWidth="1"/>
    <col min="14593" max="14593" width="36.140625" style="1" customWidth="1"/>
    <col min="14594" max="14594" width="7.42578125" style="1" customWidth="1"/>
    <col min="14595" max="14595" width="6.85546875" style="1" customWidth="1"/>
    <col min="14596" max="14596" width="10.5703125" style="1" customWidth="1"/>
    <col min="14597" max="14597" width="13.85546875" style="1" customWidth="1"/>
    <col min="14598" max="14599" width="10.7109375" style="1" customWidth="1"/>
    <col min="14600" max="14847" width="9.140625" style="1"/>
    <col min="14848" max="14848" width="5.7109375" style="1" customWidth="1"/>
    <col min="14849" max="14849" width="36.140625" style="1" customWidth="1"/>
    <col min="14850" max="14850" width="7.42578125" style="1" customWidth="1"/>
    <col min="14851" max="14851" width="6.85546875" style="1" customWidth="1"/>
    <col min="14852" max="14852" width="10.5703125" style="1" customWidth="1"/>
    <col min="14853" max="14853" width="13.85546875" style="1" customWidth="1"/>
    <col min="14854" max="14855" width="10.7109375" style="1" customWidth="1"/>
    <col min="14856" max="15103" width="9.140625" style="1"/>
    <col min="15104" max="15104" width="5.7109375" style="1" customWidth="1"/>
    <col min="15105" max="15105" width="36.140625" style="1" customWidth="1"/>
    <col min="15106" max="15106" width="7.42578125" style="1" customWidth="1"/>
    <col min="15107" max="15107" width="6.85546875" style="1" customWidth="1"/>
    <col min="15108" max="15108" width="10.5703125" style="1" customWidth="1"/>
    <col min="15109" max="15109" width="13.85546875" style="1" customWidth="1"/>
    <col min="15110" max="15111" width="10.7109375" style="1" customWidth="1"/>
    <col min="15112" max="15359" width="9.140625" style="1"/>
    <col min="15360" max="15360" width="5.7109375" style="1" customWidth="1"/>
    <col min="15361" max="15361" width="36.140625" style="1" customWidth="1"/>
    <col min="15362" max="15362" width="7.42578125" style="1" customWidth="1"/>
    <col min="15363" max="15363" width="6.85546875" style="1" customWidth="1"/>
    <col min="15364" max="15364" width="10.5703125" style="1" customWidth="1"/>
    <col min="15365" max="15365" width="13.85546875" style="1" customWidth="1"/>
    <col min="15366" max="15367" width="10.7109375" style="1" customWidth="1"/>
    <col min="15368" max="15615" width="9.140625" style="1"/>
    <col min="15616" max="15616" width="5.7109375" style="1" customWidth="1"/>
    <col min="15617" max="15617" width="36.140625" style="1" customWidth="1"/>
    <col min="15618" max="15618" width="7.42578125" style="1" customWidth="1"/>
    <col min="15619" max="15619" width="6.85546875" style="1" customWidth="1"/>
    <col min="15620" max="15620" width="10.5703125" style="1" customWidth="1"/>
    <col min="15621" max="15621" width="13.85546875" style="1" customWidth="1"/>
    <col min="15622" max="15623" width="10.7109375" style="1" customWidth="1"/>
    <col min="15624" max="15871" width="9.140625" style="1"/>
    <col min="15872" max="15872" width="5.7109375" style="1" customWidth="1"/>
    <col min="15873" max="15873" width="36.140625" style="1" customWidth="1"/>
    <col min="15874" max="15874" width="7.42578125" style="1" customWidth="1"/>
    <col min="15875" max="15875" width="6.85546875" style="1" customWidth="1"/>
    <col min="15876" max="15876" width="10.5703125" style="1" customWidth="1"/>
    <col min="15877" max="15877" width="13.85546875" style="1" customWidth="1"/>
    <col min="15878" max="15879" width="10.7109375" style="1" customWidth="1"/>
    <col min="15880" max="16127" width="9.140625" style="1"/>
    <col min="16128" max="16128" width="5.7109375" style="1" customWidth="1"/>
    <col min="16129" max="16129" width="36.140625" style="1" customWidth="1"/>
    <col min="16130" max="16130" width="7.42578125" style="1" customWidth="1"/>
    <col min="16131" max="16131" width="6.85546875" style="1" customWidth="1"/>
    <col min="16132" max="16132" width="10.5703125" style="1" customWidth="1"/>
    <col min="16133" max="16133" width="13.85546875" style="1" customWidth="1"/>
    <col min="16134" max="16135" width="10.7109375" style="1" customWidth="1"/>
    <col min="16136" max="16384" width="9.140625" style="1"/>
  </cols>
  <sheetData>
    <row r="1" spans="1:13" ht="15" x14ac:dyDescent="0.3">
      <c r="K1" s="2"/>
      <c r="L1" s="2"/>
      <c r="M1" s="2"/>
    </row>
    <row r="2" spans="1:13" ht="20.25" x14ac:dyDescent="0.3">
      <c r="A2" s="3" t="s">
        <v>0</v>
      </c>
      <c r="B2" s="3"/>
      <c r="C2" s="3"/>
      <c r="D2" s="3"/>
      <c r="E2" s="3"/>
      <c r="F2" s="3"/>
      <c r="G2" s="3"/>
      <c r="H2" s="3"/>
    </row>
    <row r="3" spans="1:13" ht="15" x14ac:dyDescent="0.3">
      <c r="A3" s="4"/>
      <c r="B3" s="4"/>
      <c r="C3" s="4"/>
      <c r="D3" s="4"/>
      <c r="E3" s="4"/>
      <c r="F3" s="4"/>
      <c r="G3" s="4"/>
      <c r="H3" s="4"/>
    </row>
    <row r="4" spans="1:13" ht="15.75" x14ac:dyDescent="0.3">
      <c r="A4" s="5" t="s">
        <v>1</v>
      </c>
      <c r="B4" s="5"/>
      <c r="C4" s="5"/>
      <c r="D4" s="5"/>
      <c r="E4" s="5"/>
      <c r="F4" s="5"/>
      <c r="G4" s="5"/>
      <c r="H4" s="5"/>
    </row>
    <row r="5" spans="1:13" ht="15" x14ac:dyDescent="0.3">
      <c r="A5" s="4"/>
      <c r="B5" s="4"/>
      <c r="C5" s="4"/>
      <c r="D5" s="4"/>
      <c r="E5" s="4"/>
      <c r="F5" s="4"/>
      <c r="G5" s="4"/>
      <c r="H5" s="4"/>
    </row>
    <row r="6" spans="1:13" ht="49.5" customHeight="1" x14ac:dyDescent="0.3">
      <c r="A6" s="6" t="s">
        <v>2</v>
      </c>
      <c r="B6" s="6"/>
      <c r="C6" s="6"/>
      <c r="D6" s="6"/>
      <c r="E6" s="6"/>
      <c r="F6" s="6"/>
      <c r="G6" s="6"/>
      <c r="H6" s="6"/>
    </row>
    <row r="7" spans="1:13" ht="15" x14ac:dyDescent="0.3">
      <c r="A7" s="7" t="s">
        <v>3</v>
      </c>
      <c r="B7" s="7" t="s">
        <v>4</v>
      </c>
      <c r="C7" s="8" t="s">
        <v>5</v>
      </c>
      <c r="D7" s="8" t="s">
        <v>6</v>
      </c>
      <c r="E7" s="9" t="s">
        <v>7</v>
      </c>
      <c r="F7" s="9"/>
      <c r="G7" s="8" t="s">
        <v>8</v>
      </c>
      <c r="H7" s="8"/>
    </row>
    <row r="8" spans="1:13" ht="15" x14ac:dyDescent="0.3">
      <c r="A8" s="10"/>
      <c r="B8" s="10"/>
      <c r="C8" s="8"/>
      <c r="D8" s="8"/>
      <c r="E8" s="11" t="s">
        <v>9</v>
      </c>
      <c r="F8" s="11" t="s">
        <v>10</v>
      </c>
      <c r="G8" s="11" t="s">
        <v>9</v>
      </c>
      <c r="H8" s="11" t="s">
        <v>10</v>
      </c>
    </row>
    <row r="9" spans="1:13" ht="15" x14ac:dyDescent="0.3">
      <c r="A9" s="12">
        <v>1</v>
      </c>
      <c r="B9" s="13" t="s">
        <v>11</v>
      </c>
      <c r="C9" s="14" t="s">
        <v>12</v>
      </c>
      <c r="D9" s="14">
        <v>4</v>
      </c>
      <c r="E9" s="14">
        <v>5306</v>
      </c>
      <c r="F9" s="15">
        <f t="shared" ref="F9:F13" si="0">E9*D9</f>
        <v>21224</v>
      </c>
      <c r="G9" s="16">
        <v>1072</v>
      </c>
      <c r="H9" s="17">
        <f t="shared" ref="H9:H13" si="1">D9*G9</f>
        <v>4288</v>
      </c>
    </row>
    <row r="10" spans="1:13" ht="15" x14ac:dyDescent="0.3">
      <c r="A10" s="12">
        <v>2</v>
      </c>
      <c r="B10" s="13" t="s">
        <v>13</v>
      </c>
      <c r="C10" s="14" t="s">
        <v>14</v>
      </c>
      <c r="D10" s="14">
        <v>0.05</v>
      </c>
      <c r="E10" s="14">
        <v>61515</v>
      </c>
      <c r="F10" s="15">
        <f t="shared" si="0"/>
        <v>3075.75</v>
      </c>
      <c r="G10" s="16">
        <v>3299</v>
      </c>
      <c r="H10" s="17">
        <f t="shared" si="1"/>
        <v>164.95000000000002</v>
      </c>
    </row>
    <row r="11" spans="1:13" ht="15" x14ac:dyDescent="0.3">
      <c r="A11" s="12">
        <v>3</v>
      </c>
      <c r="B11" s="13" t="s">
        <v>15</v>
      </c>
      <c r="C11" s="14" t="s">
        <v>12</v>
      </c>
      <c r="D11" s="14">
        <v>4</v>
      </c>
      <c r="E11" s="14">
        <v>0</v>
      </c>
      <c r="F11" s="15">
        <f t="shared" si="0"/>
        <v>0</v>
      </c>
      <c r="G11" s="16">
        <v>79</v>
      </c>
      <c r="H11" s="17">
        <f t="shared" si="1"/>
        <v>316</v>
      </c>
    </row>
    <row r="12" spans="1:13" ht="15" x14ac:dyDescent="0.3">
      <c r="A12" s="12">
        <v>4</v>
      </c>
      <c r="B12" s="13" t="s">
        <v>16</v>
      </c>
      <c r="C12" s="14" t="s">
        <v>17</v>
      </c>
      <c r="D12" s="14">
        <v>0</v>
      </c>
      <c r="E12" s="14">
        <v>0</v>
      </c>
      <c r="F12" s="15">
        <f>E12*D12</f>
        <v>0</v>
      </c>
      <c r="G12" s="16">
        <v>0</v>
      </c>
      <c r="H12" s="17">
        <f>D12*G12</f>
        <v>0</v>
      </c>
    </row>
    <row r="13" spans="1:13" ht="15" x14ac:dyDescent="0.3">
      <c r="A13" s="12">
        <v>5</v>
      </c>
      <c r="B13" s="13" t="s">
        <v>18</v>
      </c>
      <c r="C13" s="14" t="s">
        <v>19</v>
      </c>
      <c r="D13" s="14">
        <v>0</v>
      </c>
      <c r="E13" s="14">
        <v>439</v>
      </c>
      <c r="F13" s="15">
        <f t="shared" si="0"/>
        <v>0</v>
      </c>
      <c r="G13" s="16">
        <v>122</v>
      </c>
      <c r="H13" s="17">
        <f t="shared" si="1"/>
        <v>0</v>
      </c>
    </row>
    <row r="14" spans="1:13" ht="30" x14ac:dyDescent="0.3">
      <c r="A14" s="12">
        <v>6</v>
      </c>
      <c r="B14" s="13" t="s">
        <v>20</v>
      </c>
      <c r="C14" s="14" t="s">
        <v>14</v>
      </c>
      <c r="D14" s="14">
        <v>2.34</v>
      </c>
      <c r="E14" s="14"/>
      <c r="F14" s="18" t="s">
        <v>21</v>
      </c>
      <c r="G14" s="19"/>
      <c r="H14" s="17">
        <f>2.34*3299*1.9</f>
        <v>14667.353999999999</v>
      </c>
    </row>
    <row r="15" spans="1:13" ht="15" x14ac:dyDescent="0.3">
      <c r="A15" s="12">
        <v>7</v>
      </c>
      <c r="B15" s="13" t="s">
        <v>22</v>
      </c>
      <c r="C15" s="14" t="s">
        <v>12</v>
      </c>
      <c r="D15" s="14">
        <v>12</v>
      </c>
      <c r="E15" s="14"/>
      <c r="F15" s="18" t="s">
        <v>23</v>
      </c>
      <c r="G15" s="19"/>
      <c r="H15" s="17">
        <f>12*1.9*122</f>
        <v>2781.5999999999995</v>
      </c>
    </row>
    <row r="16" spans="1:13" ht="15" x14ac:dyDescent="0.3">
      <c r="A16" s="12">
        <v>8</v>
      </c>
      <c r="B16" s="13" t="s">
        <v>24</v>
      </c>
      <c r="C16" s="14" t="s">
        <v>25</v>
      </c>
      <c r="D16" s="14">
        <v>9</v>
      </c>
      <c r="E16" s="14"/>
      <c r="F16" s="18" t="s">
        <v>26</v>
      </c>
      <c r="G16" s="19"/>
      <c r="H16" s="17">
        <f>9*0.9*67</f>
        <v>542.69999999999993</v>
      </c>
      <c r="J16" s="1" t="s">
        <v>27</v>
      </c>
    </row>
    <row r="17" spans="1:8" ht="15" x14ac:dyDescent="0.3">
      <c r="A17" s="12">
        <v>9</v>
      </c>
      <c r="B17" s="13" t="s">
        <v>28</v>
      </c>
      <c r="C17" s="14" t="s">
        <v>12</v>
      </c>
      <c r="D17" s="14">
        <v>3</v>
      </c>
      <c r="E17" s="14"/>
      <c r="F17" s="18" t="s">
        <v>29</v>
      </c>
      <c r="G17" s="19"/>
      <c r="H17" s="17">
        <f>3*0.75*1072</f>
        <v>2412</v>
      </c>
    </row>
    <row r="18" spans="1:8" ht="15" x14ac:dyDescent="0.3">
      <c r="A18" s="12">
        <v>10</v>
      </c>
      <c r="B18" s="13" t="s">
        <v>30</v>
      </c>
      <c r="C18" s="14" t="s">
        <v>12</v>
      </c>
      <c r="D18" s="14">
        <v>2</v>
      </c>
      <c r="E18" s="14"/>
      <c r="F18" s="18" t="s">
        <v>31</v>
      </c>
      <c r="G18" s="19"/>
      <c r="H18" s="17">
        <f>2*0.9*1072</f>
        <v>1929.6000000000001</v>
      </c>
    </row>
    <row r="19" spans="1:8" ht="15" x14ac:dyDescent="0.3">
      <c r="A19" s="12">
        <v>11</v>
      </c>
      <c r="B19" s="20" t="s">
        <v>32</v>
      </c>
      <c r="C19" s="14"/>
      <c r="D19" s="14"/>
      <c r="E19" s="14"/>
      <c r="F19" s="17">
        <v>190.39</v>
      </c>
      <c r="G19" s="14"/>
      <c r="H19" s="17">
        <v>54</v>
      </c>
    </row>
    <row r="20" spans="1:8" ht="15" x14ac:dyDescent="0.3">
      <c r="A20" s="12">
        <v>12</v>
      </c>
      <c r="B20" s="20" t="s">
        <v>33</v>
      </c>
      <c r="C20" s="14"/>
      <c r="D20" s="14"/>
      <c r="E20" s="14"/>
      <c r="F20" s="17">
        <f>F19+F10+F9</f>
        <v>24490.14</v>
      </c>
      <c r="G20" s="14"/>
      <c r="H20" s="17">
        <f>SUM(H9:H19)</f>
        <v>27156.203999999998</v>
      </c>
    </row>
    <row r="21" spans="1:8" ht="15" x14ac:dyDescent="0.3">
      <c r="A21" s="12">
        <v>13</v>
      </c>
      <c r="B21" s="20" t="s">
        <v>34</v>
      </c>
      <c r="C21" s="21"/>
      <c r="D21" s="21"/>
      <c r="E21" s="22"/>
      <c r="F21" s="22">
        <f>H20</f>
        <v>27156.203999999998</v>
      </c>
      <c r="G21" s="23"/>
      <c r="H21" s="22"/>
    </row>
    <row r="22" spans="1:8" ht="30" x14ac:dyDescent="0.3">
      <c r="A22" s="12">
        <v>14</v>
      </c>
      <c r="B22" s="20" t="s">
        <v>35</v>
      </c>
      <c r="C22" s="21"/>
      <c r="D22" s="21"/>
      <c r="E22" s="24"/>
      <c r="F22" s="22">
        <f>0.25*F21</f>
        <v>6789.0509999999995</v>
      </c>
      <c r="G22" s="24"/>
      <c r="H22" s="24"/>
    </row>
    <row r="23" spans="1:8" ht="30" x14ac:dyDescent="0.3">
      <c r="A23" s="12">
        <v>15</v>
      </c>
      <c r="B23" s="20" t="s">
        <v>36</v>
      </c>
      <c r="C23" s="21"/>
      <c r="D23" s="21"/>
      <c r="E23" s="24"/>
      <c r="F23" s="22">
        <f>0.1*F21</f>
        <v>2715.6203999999998</v>
      </c>
      <c r="G23" s="24"/>
      <c r="H23" s="24"/>
    </row>
    <row r="24" spans="1:8" ht="15" x14ac:dyDescent="0.3">
      <c r="A24" s="12">
        <v>16</v>
      </c>
      <c r="B24" s="20" t="s">
        <v>37</v>
      </c>
      <c r="C24" s="21"/>
      <c r="D24" s="21"/>
      <c r="E24" s="24"/>
      <c r="F24" s="22">
        <f>F21*0.18</f>
        <v>4888.1167199999991</v>
      </c>
      <c r="G24" s="24"/>
      <c r="H24" s="24"/>
    </row>
    <row r="25" spans="1:8" ht="30" x14ac:dyDescent="0.3">
      <c r="A25" s="12">
        <v>17</v>
      </c>
      <c r="B25" s="20" t="s">
        <v>38</v>
      </c>
      <c r="C25" s="21"/>
      <c r="D25" s="21"/>
      <c r="E25" s="24"/>
      <c r="F25" s="22">
        <f>F20*0.02</f>
        <v>489.80279999999999</v>
      </c>
      <c r="G25" s="24"/>
      <c r="H25" s="24"/>
    </row>
    <row r="26" spans="1:8" ht="30" x14ac:dyDescent="0.3">
      <c r="A26" s="12">
        <v>18</v>
      </c>
      <c r="B26" s="20" t="s">
        <v>39</v>
      </c>
      <c r="C26" s="21"/>
      <c r="D26" s="21"/>
      <c r="E26" s="22"/>
      <c r="F26" s="22">
        <f>0.1775*F21</f>
        <v>4820.2262099999998</v>
      </c>
      <c r="G26" s="23"/>
      <c r="H26" s="22"/>
    </row>
    <row r="27" spans="1:8" ht="15" x14ac:dyDescent="0.3">
      <c r="A27" s="12">
        <v>19</v>
      </c>
      <c r="B27" s="20" t="s">
        <v>40</v>
      </c>
      <c r="C27" s="21"/>
      <c r="D27" s="21"/>
      <c r="E27" s="24"/>
      <c r="F27" s="24">
        <f>0.02*(F26+F23+F22+F21+F20)</f>
        <v>1319.4248322000001</v>
      </c>
      <c r="G27" s="22"/>
      <c r="H27" s="24"/>
    </row>
    <row r="28" spans="1:8" ht="15" x14ac:dyDescent="0.3">
      <c r="A28" s="25" t="s">
        <v>41</v>
      </c>
      <c r="B28" s="25"/>
      <c r="C28" s="26"/>
      <c r="D28" s="27"/>
      <c r="E28" s="28"/>
      <c r="F28" s="29">
        <f>F27+F26+F25+F24+F23+F22+F21+F20</f>
        <v>72668.585962199999</v>
      </c>
      <c r="G28" s="30"/>
      <c r="H28" s="31"/>
    </row>
    <row r="29" spans="1:8" ht="15" x14ac:dyDescent="0.3">
      <c r="A29" s="32" t="s">
        <v>42</v>
      </c>
      <c r="B29" s="33"/>
      <c r="C29" s="34"/>
      <c r="D29" s="35"/>
      <c r="E29" s="35"/>
      <c r="F29" s="35"/>
      <c r="G29" s="35"/>
      <c r="H29" s="35"/>
    </row>
    <row r="30" spans="1:8" ht="15" x14ac:dyDescent="0.3">
      <c r="A30" s="36"/>
      <c r="B30" s="37" t="s">
        <v>43</v>
      </c>
      <c r="C30" s="37"/>
      <c r="D30" s="37"/>
      <c r="E30" s="37"/>
      <c r="F30" s="37"/>
      <c r="G30" s="37"/>
      <c r="H30" s="37"/>
    </row>
    <row r="31" spans="1:8" ht="15" x14ac:dyDescent="0.3">
      <c r="A31" s="38"/>
      <c r="B31" s="36" t="s">
        <v>44</v>
      </c>
      <c r="C31" s="36"/>
      <c r="D31" s="36"/>
      <c r="E31" s="36"/>
      <c r="F31" s="36"/>
      <c r="G31" s="36"/>
      <c r="H31" s="36"/>
    </row>
    <row r="32" spans="1:8" ht="42.75" customHeight="1" x14ac:dyDescent="0.3">
      <c r="A32" s="38"/>
      <c r="B32" s="39" t="s">
        <v>45</v>
      </c>
      <c r="C32" s="39"/>
      <c r="D32" s="39"/>
      <c r="E32" s="39"/>
      <c r="F32" s="39"/>
      <c r="G32" s="39"/>
      <c r="H32" s="39"/>
    </row>
    <row r="33" spans="1:8" ht="78.75" customHeight="1" x14ac:dyDescent="0.3">
      <c r="A33" s="40"/>
      <c r="B33" s="39" t="s">
        <v>46</v>
      </c>
      <c r="C33" s="41"/>
      <c r="D33" s="41"/>
      <c r="E33" s="41"/>
      <c r="F33" s="41"/>
      <c r="G33" s="41"/>
      <c r="H33" s="41"/>
    </row>
    <row r="34" spans="1:8" ht="15" x14ac:dyDescent="0.3">
      <c r="A34" s="40"/>
      <c r="B34" s="42"/>
      <c r="C34" s="43"/>
      <c r="D34" s="43"/>
      <c r="E34" s="43"/>
      <c r="F34" s="43"/>
      <c r="G34" s="43"/>
      <c r="H34" s="43"/>
    </row>
    <row r="35" spans="1:8" ht="15" x14ac:dyDescent="0.3">
      <c r="A35" s="40"/>
      <c r="B35" s="42"/>
      <c r="C35" s="43"/>
      <c r="D35" s="43"/>
      <c r="E35" s="43"/>
      <c r="F35" s="43"/>
      <c r="G35" s="43"/>
      <c r="H35" s="43"/>
    </row>
    <row r="36" spans="1:8" ht="15" x14ac:dyDescent="0.3">
      <c r="A36" s="40"/>
      <c r="B36" s="42"/>
      <c r="C36" s="43"/>
      <c r="D36" s="43"/>
      <c r="E36" s="43"/>
      <c r="F36" s="43"/>
      <c r="G36" s="43"/>
      <c r="H36" s="43"/>
    </row>
    <row r="37" spans="1:8" ht="15" x14ac:dyDescent="0.3">
      <c r="A37" s="40"/>
      <c r="B37" s="42"/>
      <c r="C37" s="43"/>
      <c r="D37" s="43"/>
      <c r="E37" s="43"/>
      <c r="F37" s="43"/>
      <c r="G37" s="43"/>
      <c r="H37" s="43"/>
    </row>
    <row r="38" spans="1:8" ht="15" x14ac:dyDescent="0.3">
      <c r="A38" s="40"/>
      <c r="B38" s="42"/>
      <c r="C38" s="43"/>
      <c r="D38" s="43"/>
      <c r="E38" s="43"/>
      <c r="F38" s="43"/>
      <c r="G38" s="43"/>
      <c r="H38" s="43"/>
    </row>
    <row r="39" spans="1:8" ht="15" x14ac:dyDescent="0.3">
      <c r="A39" s="40"/>
      <c r="B39" s="42"/>
      <c r="C39" s="43"/>
      <c r="D39" s="43"/>
      <c r="E39" s="43"/>
      <c r="F39" s="43"/>
      <c r="G39" s="43"/>
      <c r="H39" s="43"/>
    </row>
    <row r="40" spans="1:8" ht="15" x14ac:dyDescent="0.3">
      <c r="A40" s="40"/>
      <c r="B40" s="42"/>
      <c r="C40" s="43"/>
      <c r="D40" s="43"/>
      <c r="E40" s="43"/>
      <c r="F40" s="43"/>
      <c r="G40" s="43"/>
      <c r="H40" s="43"/>
    </row>
    <row r="41" spans="1:8" ht="15" x14ac:dyDescent="0.3">
      <c r="A41" s="40"/>
      <c r="B41" s="42"/>
      <c r="C41" s="43"/>
      <c r="D41" s="43"/>
      <c r="E41" s="43"/>
      <c r="F41" s="43"/>
      <c r="G41" s="43"/>
      <c r="H41" s="43"/>
    </row>
    <row r="42" spans="1:8" ht="15" x14ac:dyDescent="0.3">
      <c r="A42" s="40"/>
      <c r="B42" s="42"/>
      <c r="C42" s="43"/>
      <c r="D42" s="43"/>
      <c r="E42" s="43"/>
      <c r="F42" s="43"/>
      <c r="G42" s="43"/>
      <c r="H42" s="43"/>
    </row>
    <row r="43" spans="1:8" ht="15" x14ac:dyDescent="0.3">
      <c r="A43" s="40"/>
      <c r="B43" s="42"/>
      <c r="C43" s="43"/>
      <c r="D43" s="43"/>
      <c r="E43" s="43"/>
      <c r="F43" s="43"/>
      <c r="G43" s="43"/>
      <c r="H43" s="43"/>
    </row>
    <row r="44" spans="1:8" ht="15" x14ac:dyDescent="0.3">
      <c r="A44" s="40"/>
      <c r="B44" s="42"/>
      <c r="C44" s="43"/>
      <c r="D44" s="43"/>
      <c r="E44" s="43"/>
      <c r="F44" s="43"/>
      <c r="G44" s="43"/>
      <c r="H44" s="43"/>
    </row>
    <row r="45" spans="1:8" ht="15" x14ac:dyDescent="0.3">
      <c r="A45" s="40"/>
      <c r="B45" s="42"/>
      <c r="C45" s="43"/>
      <c r="D45" s="43"/>
      <c r="E45" s="43"/>
      <c r="F45" s="43"/>
      <c r="G45" s="43"/>
      <c r="H45" s="43"/>
    </row>
    <row r="46" spans="1:8" ht="15" x14ac:dyDescent="0.3">
      <c r="A46" s="40"/>
      <c r="B46" s="42"/>
      <c r="C46" s="43"/>
      <c r="D46" s="43"/>
      <c r="E46" s="43"/>
      <c r="F46" s="43"/>
      <c r="G46" s="43"/>
      <c r="H46" s="43"/>
    </row>
    <row r="47" spans="1:8" ht="15" x14ac:dyDescent="0.3">
      <c r="A47" s="40"/>
      <c r="B47" s="42"/>
      <c r="C47" s="43"/>
      <c r="D47" s="43"/>
      <c r="E47" s="43"/>
      <c r="F47" s="43"/>
      <c r="G47" s="43"/>
      <c r="H47" s="43"/>
    </row>
    <row r="48" spans="1:8" ht="15" x14ac:dyDescent="0.3">
      <c r="A48" s="40"/>
      <c r="B48" s="42"/>
      <c r="C48" s="43"/>
      <c r="D48" s="43"/>
      <c r="E48" s="43"/>
      <c r="F48" s="43"/>
      <c r="G48" s="43"/>
      <c r="H48" s="43"/>
    </row>
    <row r="49" spans="1:8" ht="15" x14ac:dyDescent="0.3">
      <c r="A49" s="40"/>
      <c r="B49" s="42"/>
      <c r="C49" s="43"/>
      <c r="D49" s="43"/>
      <c r="E49" s="43"/>
      <c r="F49" s="43"/>
      <c r="G49" s="43"/>
      <c r="H49" s="43"/>
    </row>
    <row r="50" spans="1:8" ht="15" x14ac:dyDescent="0.3"/>
    <row r="51" spans="1:8" ht="16.5" x14ac:dyDescent="0.3">
      <c r="B51" s="44" t="s">
        <v>47</v>
      </c>
      <c r="C51" s="4"/>
      <c r="D51" s="45"/>
      <c r="E51" s="4"/>
      <c r="F51" s="44"/>
      <c r="G51" s="44"/>
    </row>
    <row r="52" spans="1:8" ht="16.5" x14ac:dyDescent="0.3">
      <c r="B52" s="44" t="s">
        <v>48</v>
      </c>
      <c r="C52" s="45"/>
      <c r="D52" s="45"/>
      <c r="E52" s="44" t="s">
        <v>49</v>
      </c>
      <c r="F52" s="44"/>
      <c r="G52" s="44"/>
    </row>
    <row r="53" spans="1:8" ht="16.5" x14ac:dyDescent="0.3">
      <c r="B53" s="44" t="s">
        <v>50</v>
      </c>
      <c r="C53" s="45"/>
      <c r="D53" s="4"/>
      <c r="E53" s="44" t="s">
        <v>51</v>
      </c>
      <c r="F53" s="44" t="s">
        <v>50</v>
      </c>
      <c r="G53" s="4"/>
    </row>
    <row r="55" spans="1:8" ht="15" x14ac:dyDescent="0.3">
      <c r="A55" s="6" t="s">
        <v>2</v>
      </c>
      <c r="B55" s="6"/>
      <c r="C55" s="6"/>
      <c r="D55" s="6"/>
      <c r="E55" s="6"/>
      <c r="F55" s="6"/>
      <c r="G55" s="6"/>
      <c r="H55" s="6"/>
    </row>
    <row r="56" spans="1:8" ht="18" x14ac:dyDescent="0.3">
      <c r="A56" s="46" t="s">
        <v>52</v>
      </c>
      <c r="B56" s="47" t="s">
        <v>53</v>
      </c>
      <c r="C56" s="48"/>
      <c r="D56" s="48"/>
      <c r="E56" s="48"/>
      <c r="F56" s="48"/>
      <c r="G56" s="48"/>
      <c r="H56" s="48"/>
    </row>
    <row r="57" spans="1:8" ht="18" x14ac:dyDescent="0.3">
      <c r="A57" s="46"/>
      <c r="B57" s="49" t="s">
        <v>54</v>
      </c>
      <c r="C57" s="50"/>
      <c r="D57" s="50"/>
      <c r="E57" s="50"/>
      <c r="F57" s="50"/>
      <c r="G57" s="50"/>
      <c r="H57" s="50"/>
    </row>
    <row r="58" spans="1:8" ht="15.75" x14ac:dyDescent="0.3">
      <c r="A58" s="51" t="s">
        <v>3</v>
      </c>
      <c r="B58" s="51" t="s">
        <v>4</v>
      </c>
      <c r="C58" s="52" t="s">
        <v>5</v>
      </c>
      <c r="D58" s="52" t="s">
        <v>6</v>
      </c>
      <c r="E58" s="53" t="s">
        <v>7</v>
      </c>
      <c r="F58" s="53"/>
      <c r="G58" s="52" t="s">
        <v>8</v>
      </c>
      <c r="H58" s="52"/>
    </row>
    <row r="59" spans="1:8" ht="15.75" x14ac:dyDescent="0.3">
      <c r="A59" s="54"/>
      <c r="B59" s="54"/>
      <c r="C59" s="52"/>
      <c r="D59" s="52"/>
      <c r="E59" s="55" t="s">
        <v>9</v>
      </c>
      <c r="F59" s="55" t="s">
        <v>10</v>
      </c>
      <c r="G59" s="55" t="s">
        <v>9</v>
      </c>
      <c r="H59" s="55" t="s">
        <v>10</v>
      </c>
    </row>
    <row r="60" spans="1:8" ht="15.75" x14ac:dyDescent="0.3">
      <c r="A60" s="56">
        <v>1</v>
      </c>
      <c r="B60" s="57" t="s">
        <v>55</v>
      </c>
      <c r="C60" s="55" t="s">
        <v>56</v>
      </c>
      <c r="D60" s="55">
        <v>2</v>
      </c>
      <c r="E60" s="55"/>
      <c r="F60" s="58" t="s">
        <v>57</v>
      </c>
      <c r="G60" s="58"/>
      <c r="H60" s="59">
        <f>2*1072*0.9</f>
        <v>1929.6000000000001</v>
      </c>
    </row>
    <row r="61" spans="1:8" ht="15.75" x14ac:dyDescent="0.3">
      <c r="A61" s="56">
        <v>2</v>
      </c>
      <c r="B61" s="60" t="s">
        <v>32</v>
      </c>
      <c r="C61" s="61"/>
      <c r="D61" s="61"/>
      <c r="E61" s="61"/>
      <c r="F61" s="61"/>
      <c r="G61" s="61"/>
      <c r="H61" s="62">
        <v>63.4</v>
      </c>
    </row>
    <row r="62" spans="1:8" ht="15.75" x14ac:dyDescent="0.3">
      <c r="A62" s="56">
        <v>3</v>
      </c>
      <c r="B62" s="60" t="s">
        <v>34</v>
      </c>
      <c r="C62" s="63"/>
      <c r="D62" s="63"/>
      <c r="E62" s="64"/>
      <c r="F62" s="65"/>
      <c r="G62" s="66"/>
      <c r="H62" s="64">
        <f>H61+H60</f>
        <v>1993.0000000000002</v>
      </c>
    </row>
    <row r="63" spans="1:8" ht="30" x14ac:dyDescent="0.3">
      <c r="A63" s="56">
        <v>4</v>
      </c>
      <c r="B63" s="20" t="s">
        <v>58</v>
      </c>
      <c r="C63" s="21"/>
      <c r="D63" s="21"/>
      <c r="E63" s="24"/>
      <c r="F63" s="22"/>
      <c r="G63" s="24"/>
      <c r="H63" s="24">
        <f>H62*0.2</f>
        <v>398.60000000000008</v>
      </c>
    </row>
    <row r="64" spans="1:8" ht="30" x14ac:dyDescent="0.3">
      <c r="A64" s="56">
        <v>5</v>
      </c>
      <c r="B64" s="20" t="s">
        <v>39</v>
      </c>
      <c r="C64" s="21"/>
      <c r="D64" s="21"/>
      <c r="E64" s="22"/>
      <c r="F64" s="22"/>
      <c r="G64" s="23"/>
      <c r="H64" s="22">
        <f>H62*0.1775</f>
        <v>353.75750000000005</v>
      </c>
    </row>
    <row r="65" spans="1:8" ht="15.75" x14ac:dyDescent="0.3">
      <c r="A65" s="56">
        <v>6</v>
      </c>
      <c r="B65" s="20" t="s">
        <v>40</v>
      </c>
      <c r="C65" s="21"/>
      <c r="D65" s="21"/>
      <c r="E65" s="24"/>
      <c r="F65" s="24"/>
      <c r="G65" s="22"/>
      <c r="H65" s="24">
        <f>(H64+H63+H62)*0.02</f>
        <v>54.907150000000001</v>
      </c>
    </row>
    <row r="66" spans="1:8" ht="15.75" x14ac:dyDescent="0.3">
      <c r="A66" s="67" t="s">
        <v>41</v>
      </c>
      <c r="B66" s="67"/>
      <c r="C66" s="68"/>
      <c r="D66" s="69"/>
      <c r="E66" s="69"/>
      <c r="F66" s="69"/>
      <c r="G66" s="70"/>
      <c r="H66" s="71">
        <f>H65+H64+H63+H62</f>
        <v>2800.2646500000001</v>
      </c>
    </row>
    <row r="67" spans="1:8" ht="18" x14ac:dyDescent="0.3">
      <c r="A67" s="46">
        <v>2</v>
      </c>
      <c r="B67" s="47" t="s">
        <v>59</v>
      </c>
      <c r="C67" s="48"/>
      <c r="D67" s="48"/>
      <c r="E67" s="48"/>
      <c r="F67" s="48"/>
      <c r="G67" s="48"/>
      <c r="H67" s="48"/>
    </row>
    <row r="68" spans="1:8" ht="15.75" x14ac:dyDescent="0.3">
      <c r="A68" s="68">
        <v>1</v>
      </c>
      <c r="B68" s="57" t="s">
        <v>60</v>
      </c>
      <c r="C68" s="61" t="s">
        <v>56</v>
      </c>
      <c r="D68" s="68">
        <v>2</v>
      </c>
      <c r="E68" s="72" t="s">
        <v>61</v>
      </c>
      <c r="F68" s="73"/>
      <c r="G68" s="73"/>
      <c r="H68" s="74"/>
    </row>
    <row r="69" spans="1:8" ht="15" x14ac:dyDescent="0.3">
      <c r="A69" s="68">
        <v>2</v>
      </c>
      <c r="B69" s="75" t="s">
        <v>62</v>
      </c>
      <c r="C69" s="68" t="s">
        <v>56</v>
      </c>
      <c r="D69" s="68"/>
      <c r="E69" s="72" t="s">
        <v>63</v>
      </c>
      <c r="F69" s="73"/>
      <c r="G69" s="73"/>
      <c r="H69" s="74"/>
    </row>
    <row r="70" spans="1:8" ht="15" x14ac:dyDescent="0.3">
      <c r="A70" s="68">
        <v>3</v>
      </c>
      <c r="B70" s="75" t="s">
        <v>64</v>
      </c>
      <c r="C70" s="68"/>
      <c r="D70" s="68"/>
      <c r="E70" s="72"/>
      <c r="F70" s="73"/>
      <c r="G70" s="73"/>
      <c r="H70" s="74"/>
    </row>
    <row r="71" spans="1:8" ht="18" x14ac:dyDescent="0.3">
      <c r="A71" s="76">
        <v>3</v>
      </c>
      <c r="B71" s="47" t="s">
        <v>65</v>
      </c>
      <c r="C71" s="48"/>
      <c r="D71" s="48"/>
      <c r="E71" s="48"/>
      <c r="F71" s="48"/>
      <c r="G71" s="48"/>
      <c r="H71" s="48"/>
    </row>
    <row r="72" spans="1:8" ht="15.75" x14ac:dyDescent="0.3">
      <c r="A72" s="68">
        <v>1</v>
      </c>
      <c r="B72" s="77" t="s">
        <v>66</v>
      </c>
      <c r="C72" s="78"/>
      <c r="D72" s="79"/>
      <c r="E72" s="79"/>
      <c r="F72" s="79"/>
      <c r="G72" s="79"/>
      <c r="H72" s="79"/>
    </row>
    <row r="73" spans="1:8" ht="15" x14ac:dyDescent="0.3">
      <c r="A73" s="68">
        <v>2</v>
      </c>
      <c r="B73" s="75" t="s">
        <v>67</v>
      </c>
      <c r="C73" s="80" t="s">
        <v>68</v>
      </c>
      <c r="D73" s="79"/>
      <c r="E73" s="79"/>
      <c r="F73" s="79"/>
      <c r="G73" s="79"/>
      <c r="H73" s="79"/>
    </row>
    <row r="74" spans="1:8" ht="30" x14ac:dyDescent="0.3">
      <c r="A74" s="68">
        <v>3</v>
      </c>
      <c r="B74" s="75" t="s">
        <v>69</v>
      </c>
      <c r="C74" s="80"/>
      <c r="D74" s="81"/>
      <c r="E74" s="82"/>
      <c r="F74" s="82"/>
      <c r="G74" s="82"/>
      <c r="H74" s="83"/>
    </row>
    <row r="75" spans="1:8" ht="15" x14ac:dyDescent="0.3">
      <c r="A75" s="84" t="s">
        <v>42</v>
      </c>
      <c r="B75" s="85"/>
      <c r="C75" s="80"/>
      <c r="D75" s="86"/>
      <c r="E75" s="86"/>
      <c r="F75" s="86"/>
      <c r="G75" s="86"/>
      <c r="H75" s="86"/>
    </row>
    <row r="76" spans="1:8" ht="15" x14ac:dyDescent="0.3">
      <c r="A76" s="87"/>
      <c r="B76" s="38" t="s">
        <v>43</v>
      </c>
      <c r="C76" s="40"/>
      <c r="D76" s="40"/>
      <c r="E76" s="40"/>
      <c r="F76" s="40"/>
      <c r="G76" s="40"/>
      <c r="H76" s="40"/>
    </row>
    <row r="77" spans="1:8" ht="15" x14ac:dyDescent="0.3">
      <c r="A77" s="88"/>
      <c r="B77" s="38" t="s">
        <v>44</v>
      </c>
      <c r="C77" s="40"/>
      <c r="D77" s="40"/>
      <c r="E77" s="40"/>
      <c r="F77" s="40"/>
      <c r="G77" s="40"/>
      <c r="H77" s="40"/>
    </row>
    <row r="78" spans="1:8" ht="15" x14ac:dyDescent="0.3">
      <c r="A78" s="4"/>
      <c r="B78" s="4"/>
      <c r="C78" s="4"/>
      <c r="D78" s="4"/>
      <c r="E78" s="4"/>
      <c r="F78" s="4"/>
      <c r="G78" s="4"/>
      <c r="H78" s="4"/>
    </row>
    <row r="79" spans="1:8" ht="16.5" x14ac:dyDescent="0.3">
      <c r="A79" s="4"/>
      <c r="B79" s="44" t="s">
        <v>47</v>
      </c>
      <c r="C79" s="4"/>
      <c r="D79" s="45"/>
      <c r="E79" s="89" t="s">
        <v>49</v>
      </c>
      <c r="F79" s="89"/>
      <c r="G79" s="89"/>
      <c r="H79" s="4"/>
    </row>
    <row r="80" spans="1:8" ht="16.5" x14ac:dyDescent="0.3">
      <c r="A80" s="4"/>
      <c r="B80" s="44" t="s">
        <v>70</v>
      </c>
      <c r="C80" s="45"/>
      <c r="D80" s="45"/>
      <c r="E80" s="89" t="s">
        <v>71</v>
      </c>
      <c r="F80" s="89"/>
      <c r="G80" s="89"/>
      <c r="H80" s="4"/>
    </row>
    <row r="81" spans="1:8" ht="16.5" x14ac:dyDescent="0.3">
      <c r="A81" s="4"/>
      <c r="B81" s="44" t="s">
        <v>50</v>
      </c>
      <c r="C81" s="45"/>
      <c r="D81" s="4"/>
      <c r="E81" s="4"/>
      <c r="F81" s="44" t="s">
        <v>50</v>
      </c>
      <c r="G81" s="4"/>
      <c r="H81" s="4"/>
    </row>
  </sheetData>
  <mergeCells count="43">
    <mergeCell ref="E79:G79"/>
    <mergeCell ref="E80:G80"/>
    <mergeCell ref="E70:H70"/>
    <mergeCell ref="B71:H71"/>
    <mergeCell ref="D72:H72"/>
    <mergeCell ref="D73:H73"/>
    <mergeCell ref="D74:H74"/>
    <mergeCell ref="D75:H75"/>
    <mergeCell ref="F60:G60"/>
    <mergeCell ref="A66:B66"/>
    <mergeCell ref="D66:F66"/>
    <mergeCell ref="B67:H67"/>
    <mergeCell ref="E68:H68"/>
    <mergeCell ref="E69:H69"/>
    <mergeCell ref="B57:H57"/>
    <mergeCell ref="A58:A59"/>
    <mergeCell ref="B58:B59"/>
    <mergeCell ref="C58:C59"/>
    <mergeCell ref="D58:D59"/>
    <mergeCell ref="E58:F58"/>
    <mergeCell ref="G58:H58"/>
    <mergeCell ref="D29:H29"/>
    <mergeCell ref="B30:H30"/>
    <mergeCell ref="B32:H32"/>
    <mergeCell ref="B33:H33"/>
    <mergeCell ref="A55:H55"/>
    <mergeCell ref="B56:H56"/>
    <mergeCell ref="F14:G14"/>
    <mergeCell ref="F15:G15"/>
    <mergeCell ref="F16:G16"/>
    <mergeCell ref="F17:G17"/>
    <mergeCell ref="F18:G18"/>
    <mergeCell ref="A28:B28"/>
    <mergeCell ref="K1:M1"/>
    <mergeCell ref="A2:H2"/>
    <mergeCell ref="A4:H4"/>
    <mergeCell ref="A6:H6"/>
    <mergeCell ref="A7:A8"/>
    <mergeCell ref="B7:B8"/>
    <mergeCell ref="C7:C8"/>
    <mergeCell ref="D7:D8"/>
    <mergeCell ref="E7:F7"/>
    <mergeCell ref="G7:H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2022-10-06T04:11:19Z</dcterms:modified>
</cp:coreProperties>
</file>